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lopatek\Downloads\"/>
    </mc:Choice>
  </mc:AlternateContent>
  <bookViews>
    <workbookView xWindow="0" yWindow="0" windowWidth="28800" windowHeight="11835" tabRatio="693"/>
  </bookViews>
  <sheets>
    <sheet name="Penn State Extension - ReadMe" sheetId="9" r:id="rId1"/>
    <sheet name="Farm Info" sheetId="6" r:id="rId2"/>
    <sheet name="Apples" sheetId="2" r:id="rId3"/>
    <sheet name="Peaches &amp; Nectarines" sheetId="3" r:id="rId4"/>
    <sheet name="Cherries" sheetId="5" r:id="rId5"/>
    <sheet name="Pears" sheetId="4" r:id="rId6"/>
    <sheet name="Block Comparison" sheetId="8" r:id="rId7"/>
  </sheets>
  <externalReferences>
    <externalReference r:id="rId8"/>
  </externalReferences>
  <definedNames>
    <definedName name="Month">[1]Sheet3!$A$2:$A$15</definedName>
    <definedName name="timesyr">[1]Sheet3!$B$2:$B$15</definedName>
    <definedName name="YesNo">[1]Sheet3!$C$3:$C$4</definedName>
  </definedNames>
  <calcPr calcId="152511"/>
</workbook>
</file>

<file path=xl/calcChain.xml><?xml version="1.0" encoding="utf-8"?>
<calcChain xmlns="http://schemas.openxmlformats.org/spreadsheetml/2006/main">
  <c r="E11" i="4" l="1"/>
  <c r="E13" i="4"/>
  <c r="G13" i="4" s="1"/>
  <c r="E23" i="4"/>
  <c r="E26" i="4"/>
  <c r="G26" i="4" s="1"/>
  <c r="F22" i="8" s="1"/>
  <c r="E28" i="4"/>
  <c r="E30" i="4"/>
  <c r="G23" i="4"/>
  <c r="G28" i="4"/>
  <c r="F23" i="8"/>
  <c r="E30" i="5"/>
  <c r="G30" i="5"/>
  <c r="J6" i="4"/>
  <c r="E11" i="5"/>
  <c r="E13" i="5" s="1"/>
  <c r="E15" i="5" s="1"/>
  <c r="E17" i="5"/>
  <c r="G17" i="5" s="1"/>
  <c r="E26" i="5"/>
  <c r="E28" i="5"/>
  <c r="G26" i="5"/>
  <c r="B22" i="8"/>
  <c r="G28" i="5"/>
  <c r="H28" i="5" s="1"/>
  <c r="B23" i="8"/>
  <c r="J6" i="5"/>
  <c r="L39" i="5" s="1"/>
  <c r="E23" i="2"/>
  <c r="G23" i="2" s="1"/>
  <c r="E30" i="2"/>
  <c r="E11" i="3"/>
  <c r="E13" i="3"/>
  <c r="E15" i="3"/>
  <c r="E17" i="3" s="1"/>
  <c r="J6" i="3"/>
  <c r="G30" i="2"/>
  <c r="I30" i="2"/>
  <c r="B10" i="8"/>
  <c r="L39" i="4"/>
  <c r="L39" i="3"/>
  <c r="E33" i="4"/>
  <c r="G33" i="4"/>
  <c r="E34" i="4"/>
  <c r="G30" i="4"/>
  <c r="H30" i="4" s="1"/>
  <c r="J30" i="4" s="1"/>
  <c r="H26" i="4"/>
  <c r="J26" i="4" s="1"/>
  <c r="I26" i="4"/>
  <c r="I24" i="4"/>
  <c r="E24" i="4"/>
  <c r="I23" i="4"/>
  <c r="I16" i="4"/>
  <c r="H13" i="4"/>
  <c r="J13" i="4" s="1"/>
  <c r="I13" i="4"/>
  <c r="G11" i="4"/>
  <c r="I11" i="4" s="1"/>
  <c r="H11" i="4"/>
  <c r="J11" i="4" s="1"/>
  <c r="E23" i="5"/>
  <c r="G23" i="5"/>
  <c r="H23" i="5" s="1"/>
  <c r="J23" i="5" s="1"/>
  <c r="E33" i="5"/>
  <c r="E37" i="5" s="1"/>
  <c r="G37" i="5" s="1"/>
  <c r="E34" i="5"/>
  <c r="H30" i="5"/>
  <c r="I28" i="5"/>
  <c r="H26" i="5"/>
  <c r="J26" i="5" s="1"/>
  <c r="I26" i="5"/>
  <c r="I24" i="5"/>
  <c r="E24" i="5"/>
  <c r="I16" i="5"/>
  <c r="G15" i="5"/>
  <c r="I15" i="5" s="1"/>
  <c r="H15" i="5"/>
  <c r="J15" i="5" s="1"/>
  <c r="G13" i="5"/>
  <c r="H13" i="5"/>
  <c r="J13" i="5" s="1"/>
  <c r="I13" i="5"/>
  <c r="G11" i="5"/>
  <c r="I11" i="5" s="1"/>
  <c r="E30" i="3"/>
  <c r="G30" i="3" s="1"/>
  <c r="I30" i="3" s="1"/>
  <c r="E28" i="3"/>
  <c r="G28" i="3" s="1"/>
  <c r="E26" i="3"/>
  <c r="G26" i="3"/>
  <c r="E23" i="3"/>
  <c r="G23" i="3"/>
  <c r="F7" i="8"/>
  <c r="E33" i="3"/>
  <c r="E37" i="3" s="1"/>
  <c r="G37" i="3" s="1"/>
  <c r="E34" i="3"/>
  <c r="H26" i="3"/>
  <c r="J26" i="3" s="1"/>
  <c r="I24" i="3"/>
  <c r="E24" i="3"/>
  <c r="I16" i="3"/>
  <c r="G15" i="3"/>
  <c r="H15" i="3" s="1"/>
  <c r="J15" i="3" s="1"/>
  <c r="G13" i="3"/>
  <c r="H13" i="3"/>
  <c r="J13" i="3" s="1"/>
  <c r="G11" i="3"/>
  <c r="H11" i="3"/>
  <c r="J11" i="3" s="1"/>
  <c r="E28" i="2"/>
  <c r="E26" i="2"/>
  <c r="G26" i="2"/>
  <c r="B8" i="8"/>
  <c r="E11" i="2"/>
  <c r="E13" i="2"/>
  <c r="F44" i="6"/>
  <c r="I44" i="6" s="1"/>
  <c r="H50" i="6" s="1"/>
  <c r="F24" i="6"/>
  <c r="F46" i="6"/>
  <c r="I18" i="6" s="1"/>
  <c r="E33" i="2"/>
  <c r="G33" i="2" s="1"/>
  <c r="I16" i="2"/>
  <c r="I24" i="2"/>
  <c r="I26" i="2"/>
  <c r="G8" i="6"/>
  <c r="B7" i="6"/>
  <c r="H38" i="6"/>
  <c r="I23" i="6"/>
  <c r="H24" i="6"/>
  <c r="H14" i="6"/>
  <c r="H15" i="6"/>
  <c r="H16" i="6"/>
  <c r="H17" i="6"/>
  <c r="H18" i="6"/>
  <c r="H19" i="6"/>
  <c r="H20" i="6"/>
  <c r="H21" i="6"/>
  <c r="H22" i="6"/>
  <c r="H23" i="6"/>
  <c r="H13" i="6"/>
  <c r="F34" i="6"/>
  <c r="H31" i="6"/>
  <c r="I24" i="6"/>
  <c r="F50" i="6" s="1"/>
  <c r="E24" i="2"/>
  <c r="E34" i="2"/>
  <c r="J6" i="2"/>
  <c r="L39" i="2"/>
  <c r="H26" i="2"/>
  <c r="J26" i="2" s="1"/>
  <c r="H30" i="2"/>
  <c r="J30" i="2" s="1"/>
  <c r="I38" i="6"/>
  <c r="I4" i="6"/>
  <c r="I5" i="6"/>
  <c r="I6" i="6"/>
  <c r="I7" i="6"/>
  <c r="I3" i="6"/>
  <c r="G9" i="6"/>
  <c r="G13" i="2"/>
  <c r="E15" i="2"/>
  <c r="G15" i="2" s="1"/>
  <c r="E37" i="2"/>
  <c r="G37" i="2"/>
  <c r="G28" i="2"/>
  <c r="G33" i="5"/>
  <c r="B25" i="8" s="1"/>
  <c r="F25" i="8"/>
  <c r="H33" i="4"/>
  <c r="J33" i="4" s="1"/>
  <c r="I33" i="4"/>
  <c r="F24" i="8"/>
  <c r="G11" i="2"/>
  <c r="I11" i="3"/>
  <c r="I13" i="3"/>
  <c r="I23" i="3"/>
  <c r="H23" i="3"/>
  <c r="J23" i="3" s="1"/>
  <c r="G33" i="3"/>
  <c r="I33" i="3" s="1"/>
  <c r="I30" i="4"/>
  <c r="E37" i="4"/>
  <c r="G37" i="4" s="1"/>
  <c r="H37" i="4" s="1"/>
  <c r="J37" i="4" s="1"/>
  <c r="I11" i="2"/>
  <c r="H11" i="2"/>
  <c r="J11" i="2"/>
  <c r="I33" i="5"/>
  <c r="E17" i="2"/>
  <c r="B27" i="8"/>
  <c r="H37" i="5"/>
  <c r="J37" i="5" s="1"/>
  <c r="I37" i="5"/>
  <c r="I13" i="2"/>
  <c r="H13" i="2"/>
  <c r="J13" i="2"/>
  <c r="I15" i="2"/>
  <c r="H15" i="2"/>
  <c r="J15" i="2" s="1"/>
  <c r="E19" i="2"/>
  <c r="E21" i="2" s="1"/>
  <c r="G17" i="2"/>
  <c r="I17" i="2" s="1"/>
  <c r="I28" i="3" l="1"/>
  <c r="H28" i="3"/>
  <c r="J28" i="3" s="1"/>
  <c r="F9" i="8"/>
  <c r="G17" i="3"/>
  <c r="E19" i="3"/>
  <c r="F13" i="8"/>
  <c r="I37" i="3"/>
  <c r="H37" i="3"/>
  <c r="J37" i="3" s="1"/>
  <c r="I17" i="5"/>
  <c r="H17" i="5"/>
  <c r="J17" i="5" s="1"/>
  <c r="E36" i="2"/>
  <c r="G21" i="2"/>
  <c r="I23" i="2"/>
  <c r="B7" i="8"/>
  <c r="H23" i="2"/>
  <c r="J23" i="2" s="1"/>
  <c r="I33" i="2"/>
  <c r="H33" i="2"/>
  <c r="J33" i="2" s="1"/>
  <c r="B11" i="8"/>
  <c r="I22" i="6"/>
  <c r="H30" i="3"/>
  <c r="J30" i="3" s="1"/>
  <c r="F11" i="8"/>
  <c r="H42" i="6"/>
  <c r="I15" i="6"/>
  <c r="I30" i="5"/>
  <c r="B24" i="8"/>
  <c r="G19" i="2"/>
  <c r="F27" i="8"/>
  <c r="I28" i="2"/>
  <c r="H28" i="2"/>
  <c r="J28" i="2" s="1"/>
  <c r="F10" i="8"/>
  <c r="B9" i="8"/>
  <c r="I15" i="3"/>
  <c r="H39" i="6"/>
  <c r="I13" i="6"/>
  <c r="I14" i="6"/>
  <c r="B21" i="8"/>
  <c r="H28" i="4"/>
  <c r="J28" i="4" s="1"/>
  <c r="I28" i="4"/>
  <c r="H17" i="2"/>
  <c r="J17" i="2" s="1"/>
  <c r="H33" i="5"/>
  <c r="J33" i="5" s="1"/>
  <c r="I37" i="4"/>
  <c r="I42" i="6"/>
  <c r="I21" i="6"/>
  <c r="H11" i="5"/>
  <c r="J11" i="5" s="1"/>
  <c r="I23" i="5"/>
  <c r="J28" i="5"/>
  <c r="E19" i="5"/>
  <c r="F21" i="8"/>
  <c r="H23" i="4"/>
  <c r="J23" i="4" s="1"/>
  <c r="I37" i="2"/>
  <c r="H37" i="2"/>
  <c r="J37" i="2" s="1"/>
  <c r="I41" i="6"/>
  <c r="H44" i="6"/>
  <c r="H40" i="6"/>
  <c r="H41" i="6"/>
  <c r="J30" i="5"/>
  <c r="E15" i="4"/>
  <c r="I19" i="6"/>
  <c r="I20" i="6"/>
  <c r="I39" i="6"/>
  <c r="I43" i="6"/>
  <c r="I40" i="6"/>
  <c r="I17" i="6"/>
  <c r="F8" i="8"/>
  <c r="I26" i="3"/>
  <c r="B13" i="8"/>
  <c r="H33" i="3"/>
  <c r="J33" i="3" s="1"/>
  <c r="H43" i="6"/>
  <c r="I16" i="6"/>
  <c r="E17" i="4" l="1"/>
  <c r="G15" i="4"/>
  <c r="E21" i="3"/>
  <c r="G19" i="3"/>
  <c r="E21" i="5"/>
  <c r="G19" i="5"/>
  <c r="H19" i="2"/>
  <c r="J19" i="2" s="1"/>
  <c r="I19" i="2"/>
  <c r="B6" i="8"/>
  <c r="I21" i="2"/>
  <c r="H21" i="2"/>
  <c r="J21" i="2" s="1"/>
  <c r="H17" i="3"/>
  <c r="J17" i="3" s="1"/>
  <c r="I17" i="3"/>
  <c r="E38" i="2"/>
  <c r="G36" i="2"/>
  <c r="H19" i="5" l="1"/>
  <c r="J19" i="5" s="1"/>
  <c r="I19" i="5"/>
  <c r="E39" i="2"/>
  <c r="G39" i="2" s="1"/>
  <c r="G38" i="2"/>
  <c r="E36" i="5"/>
  <c r="G21" i="5"/>
  <c r="I19" i="3"/>
  <c r="H19" i="3"/>
  <c r="J19" i="3" s="1"/>
  <c r="I15" i="4"/>
  <c r="H15" i="4"/>
  <c r="J15" i="4" s="1"/>
  <c r="H36" i="2"/>
  <c r="J36" i="2" s="1"/>
  <c r="B12" i="8"/>
  <c r="I36" i="2"/>
  <c r="G21" i="3"/>
  <c r="E36" i="3"/>
  <c r="G17" i="4"/>
  <c r="E19" i="4"/>
  <c r="E38" i="3" l="1"/>
  <c r="G36" i="3"/>
  <c r="F6" i="8"/>
  <c r="H21" i="3"/>
  <c r="J21" i="3" s="1"/>
  <c r="I21" i="3"/>
  <c r="H21" i="5"/>
  <c r="J21" i="5" s="1"/>
  <c r="B20" i="8"/>
  <c r="I21" i="5"/>
  <c r="C12" i="8"/>
  <c r="H39" i="2"/>
  <c r="J39" i="2" s="1"/>
  <c r="I39" i="2"/>
  <c r="E41" i="2"/>
  <c r="G41" i="2" s="1"/>
  <c r="E38" i="5"/>
  <c r="G36" i="5"/>
  <c r="I38" i="2"/>
  <c r="H38" i="2"/>
  <c r="J38" i="2" s="1"/>
  <c r="E21" i="4"/>
  <c r="G19" i="4"/>
  <c r="H17" i="4"/>
  <c r="J17" i="4" s="1"/>
  <c r="I17" i="4"/>
  <c r="G38" i="5" l="1"/>
  <c r="E39" i="5"/>
  <c r="G39" i="5" s="1"/>
  <c r="G38" i="3"/>
  <c r="E39" i="3"/>
  <c r="G39" i="3" s="1"/>
  <c r="H36" i="5"/>
  <c r="J36" i="5" s="1"/>
  <c r="I36" i="5"/>
  <c r="B26" i="8"/>
  <c r="G21" i="4"/>
  <c r="E36" i="4"/>
  <c r="H41" i="2"/>
  <c r="B4" i="8"/>
  <c r="C10" i="8"/>
  <c r="C8" i="8"/>
  <c r="B14" i="8"/>
  <c r="C14" i="8" s="1"/>
  <c r="C9" i="8"/>
  <c r="C13" i="8"/>
  <c r="C11" i="8"/>
  <c r="C7" i="8"/>
  <c r="C6" i="8"/>
  <c r="I19" i="4"/>
  <c r="H19" i="4"/>
  <c r="J19" i="4" s="1"/>
  <c r="I36" i="3"/>
  <c r="F12" i="8"/>
  <c r="H36" i="3"/>
  <c r="J36" i="3" s="1"/>
  <c r="C4" i="8" l="1"/>
  <c r="J41" i="2"/>
  <c r="E4" i="8" s="1"/>
  <c r="I41" i="2"/>
  <c r="D4" i="8" s="1"/>
  <c r="H39" i="3"/>
  <c r="J39" i="3" s="1"/>
  <c r="I39" i="3"/>
  <c r="H38" i="3"/>
  <c r="J38" i="3" s="1"/>
  <c r="I38" i="3"/>
  <c r="H39" i="5"/>
  <c r="J39" i="5" s="1"/>
  <c r="I39" i="5"/>
  <c r="G36" i="4"/>
  <c r="E38" i="4"/>
  <c r="E41" i="5"/>
  <c r="G41" i="5" s="1"/>
  <c r="E41" i="3"/>
  <c r="G41" i="3" s="1"/>
  <c r="F20" i="8"/>
  <c r="H21" i="4"/>
  <c r="J21" i="4" s="1"/>
  <c r="I21" i="4"/>
  <c r="G12" i="8"/>
  <c r="I38" i="5"/>
  <c r="H38" i="5"/>
  <c r="J38" i="5" s="1"/>
  <c r="G20" i="8" l="1"/>
  <c r="B18" i="8"/>
  <c r="C22" i="8"/>
  <c r="C23" i="8"/>
  <c r="B28" i="8"/>
  <c r="C28" i="8" s="1"/>
  <c r="H41" i="5"/>
  <c r="C25" i="8"/>
  <c r="C27" i="8"/>
  <c r="C24" i="8"/>
  <c r="C21" i="8"/>
  <c r="C20" i="8"/>
  <c r="E39" i="4"/>
  <c r="G39" i="4" s="1"/>
  <c r="G38" i="4"/>
  <c r="E41" i="4"/>
  <c r="G41" i="4" s="1"/>
  <c r="F4" i="8"/>
  <c r="H41" i="3"/>
  <c r="F14" i="8"/>
  <c r="G14" i="8" s="1"/>
  <c r="G7" i="8"/>
  <c r="G13" i="8"/>
  <c r="G11" i="8"/>
  <c r="G9" i="8"/>
  <c r="G10" i="8"/>
  <c r="G8" i="8"/>
  <c r="G6" i="8"/>
  <c r="C26" i="8"/>
  <c r="H36" i="4"/>
  <c r="J36" i="4" s="1"/>
  <c r="F26" i="8"/>
  <c r="I36" i="4"/>
  <c r="G4" i="8" l="1"/>
  <c r="J41" i="3"/>
  <c r="I4" i="8" s="1"/>
  <c r="I41" i="3"/>
  <c r="H4" i="8" s="1"/>
  <c r="H41" i="4"/>
  <c r="F28" i="8"/>
  <c r="G28" i="8" s="1"/>
  <c r="G22" i="8"/>
  <c r="F18" i="8"/>
  <c r="G23" i="8"/>
  <c r="G25" i="8"/>
  <c r="G24" i="8"/>
  <c r="G27" i="8"/>
  <c r="G21" i="8"/>
  <c r="I38" i="4"/>
  <c r="H38" i="4"/>
  <c r="J38" i="4" s="1"/>
  <c r="I41" i="5"/>
  <c r="D18" i="8" s="1"/>
  <c r="C18" i="8"/>
  <c r="J41" i="5"/>
  <c r="E18" i="8" s="1"/>
  <c r="I39" i="4"/>
  <c r="H39" i="4"/>
  <c r="J39" i="4" s="1"/>
  <c r="G26" i="8"/>
  <c r="G18" i="8" l="1"/>
  <c r="J41" i="4"/>
  <c r="I18" i="8" s="1"/>
  <c r="I41" i="4"/>
  <c r="H18" i="8" s="1"/>
</calcChain>
</file>

<file path=xl/sharedStrings.xml><?xml version="1.0" encoding="utf-8"?>
<sst xmlns="http://schemas.openxmlformats.org/spreadsheetml/2006/main" count="368" uniqueCount="143">
  <si>
    <t>Owner/Manager Salaries</t>
  </si>
  <si>
    <t>Taxes</t>
  </si>
  <si>
    <t>Insurance</t>
  </si>
  <si>
    <t>Item</t>
  </si>
  <si>
    <t>all taxes paid on capital</t>
  </si>
  <si>
    <t>Fuel and Oil</t>
  </si>
  <si>
    <t>Depreciation</t>
  </si>
  <si>
    <t>operating interest rate</t>
  </si>
  <si>
    <t>In row</t>
  </si>
  <si>
    <t>ft.</t>
  </si>
  <si>
    <t>Block</t>
  </si>
  <si>
    <t>Between row</t>
  </si>
  <si>
    <t>Rootstock</t>
  </si>
  <si>
    <t>Trees/acre (calculated)</t>
  </si>
  <si>
    <t>Variety</t>
  </si>
  <si>
    <t>acres</t>
  </si>
  <si>
    <t>Age</t>
  </si>
  <si>
    <t>Year 1</t>
  </si>
  <si>
    <t>What is the total acreage of your property?</t>
  </si>
  <si>
    <r>
      <t xml:space="preserve">acres of </t>
    </r>
    <r>
      <rPr>
        <b/>
        <sz val="12"/>
        <rFont val="Times New Roman"/>
        <family val="1"/>
      </rPr>
      <t>plum</t>
    </r>
    <r>
      <rPr>
        <sz val="10"/>
        <rFont val="Arial"/>
        <family val="2"/>
      </rPr>
      <t xml:space="preserve"> trees?</t>
    </r>
  </si>
  <si>
    <r>
      <t xml:space="preserve">acres of </t>
    </r>
    <r>
      <rPr>
        <b/>
        <sz val="12"/>
        <rFont val="Times New Roman"/>
        <family val="1"/>
      </rPr>
      <t>cherry</t>
    </r>
    <r>
      <rPr>
        <sz val="10"/>
        <rFont val="Arial"/>
        <family val="2"/>
      </rPr>
      <t xml:space="preserve"> trees?</t>
    </r>
  </si>
  <si>
    <r>
      <t xml:space="preserve">acres of </t>
    </r>
    <r>
      <rPr>
        <b/>
        <sz val="12"/>
        <rFont val="Times New Roman"/>
        <family val="1"/>
      </rPr>
      <t>pear</t>
    </r>
    <r>
      <rPr>
        <sz val="10"/>
        <rFont val="Arial"/>
        <family val="2"/>
      </rPr>
      <t xml:space="preserve"> trees?</t>
    </r>
  </si>
  <si>
    <t>Total fruit acreage</t>
  </si>
  <si>
    <t>Remaining acres of property</t>
  </si>
  <si>
    <t>Fertilizer</t>
  </si>
  <si>
    <t>Labor</t>
  </si>
  <si>
    <t>yes/no</t>
  </si>
  <si>
    <t>Chemicals</t>
  </si>
  <si>
    <t>sum cost of petroleum products</t>
  </si>
  <si>
    <t>Parts and Repair</t>
  </si>
  <si>
    <t>total amount including labor paid for repair</t>
  </si>
  <si>
    <t>total fertilizer purchased</t>
  </si>
  <si>
    <t>Supplies</t>
  </si>
  <si>
    <t>field &amp; office supplies</t>
  </si>
  <si>
    <t>total mortgage paid for year</t>
  </si>
  <si>
    <r>
      <t xml:space="preserve">How many acres of </t>
    </r>
    <r>
      <rPr>
        <b/>
        <sz val="12"/>
        <rFont val="Times New Roman"/>
        <family val="1"/>
      </rPr>
      <t>apple</t>
    </r>
    <r>
      <rPr>
        <sz val="10"/>
        <rFont val="Arial"/>
        <family val="2"/>
      </rPr>
      <t xml:space="preserve"> trees do you manage?</t>
    </r>
  </si>
  <si>
    <t>IPM program</t>
  </si>
  <si>
    <t>costs of traps, scouting, and consulting</t>
  </si>
  <si>
    <t>Irrigation</t>
  </si>
  <si>
    <t>sum of wage labor for pruning, mowing, training, chopping, thinning, and harvesting</t>
  </si>
  <si>
    <t>FARM INFO</t>
  </si>
  <si>
    <t>% total costs</t>
  </si>
  <si>
    <t>Variables in Direct Costs</t>
  </si>
  <si>
    <t>Was this block pruned?</t>
  </si>
  <si>
    <t>chopped?</t>
  </si>
  <si>
    <t>trained?</t>
  </si>
  <si>
    <t>Were there savings in the spray program?</t>
  </si>
  <si>
    <t>Was fertilizer applied?</t>
  </si>
  <si>
    <t>Was this block in your standard IPM program?</t>
  </si>
  <si>
    <t>Was this block irrigated?</t>
  </si>
  <si>
    <t>yes</t>
  </si>
  <si>
    <t>no</t>
  </si>
  <si>
    <t>per tree</t>
  </si>
  <si>
    <t>% indirect costs</t>
  </si>
  <si>
    <t>% direct costs</t>
  </si>
  <si>
    <t>sum cost insecticide, fungicide, herbicide, rodenticide, mating disruption etc.</t>
  </si>
  <si>
    <t>the expenses paid to a professional (welder, top-working, machinist etc.)</t>
  </si>
  <si>
    <t>% total acreage</t>
  </si>
  <si>
    <t>cost to operate irrigation system in typical year (fuel, electric, equipment etc.)</t>
  </si>
  <si>
    <t>Cost of Production Calculator</t>
  </si>
  <si>
    <t>Apples</t>
  </si>
  <si>
    <t>Cherries</t>
  </si>
  <si>
    <t>Pears</t>
  </si>
  <si>
    <t>Pruning</t>
  </si>
  <si>
    <t>Thinning</t>
  </si>
  <si>
    <t>Spraying</t>
  </si>
  <si>
    <t>Harvesting</t>
  </si>
  <si>
    <t>Mowing/Chopping</t>
  </si>
  <si>
    <t>(% total labor)</t>
  </si>
  <si>
    <t>Training</t>
  </si>
  <si>
    <t>(if 'yes' indicate % savings in adjacent cell)</t>
  </si>
  <si>
    <t>mowed and chopped?</t>
  </si>
  <si>
    <t>Indirect Costs (this year)</t>
  </si>
  <si>
    <t>Direct Costs (this year)</t>
  </si>
  <si>
    <t>fixed costs</t>
  </si>
  <si>
    <t>variable costs</t>
  </si>
  <si>
    <t>sum of salary labor</t>
  </si>
  <si>
    <t>costs for equipment, health, vehicle, building insurance</t>
  </si>
  <si>
    <t>depreciation cost on equipment, trees, support, buildings</t>
  </si>
  <si>
    <t>all durable goods not used in annual crop production</t>
  </si>
  <si>
    <t>all farm related utility expenses</t>
  </si>
  <si>
    <t>Labor Division (this year)</t>
  </si>
  <si>
    <t>Yield for this block</t>
  </si>
  <si>
    <t>bu/acre</t>
  </si>
  <si>
    <t>hand thinned?</t>
  </si>
  <si>
    <t>Any savings on fuel and oil,</t>
  </si>
  <si>
    <t>custom hire, and/or supplies?</t>
  </si>
  <si>
    <r>
      <t xml:space="preserve">acres of </t>
    </r>
    <r>
      <rPr>
        <b/>
        <sz val="12"/>
        <rFont val="Times New Roman"/>
        <family val="1"/>
      </rPr>
      <t>peach/nectarine</t>
    </r>
    <r>
      <rPr>
        <sz val="10"/>
        <rFont val="Arial"/>
        <family val="2"/>
      </rPr>
      <t xml:space="preserve"> trees?</t>
    </r>
  </si>
  <si>
    <t>bu/tree</t>
  </si>
  <si>
    <t>per bushel</t>
  </si>
  <si>
    <t>Peaches &amp; Nectarines</t>
  </si>
  <si>
    <t>(view only)</t>
  </si>
  <si>
    <t>Hint: You can analyze any crop in any of the 'apples', 'peaches' etc tabs, not only the one used for the title of the tab.</t>
  </si>
  <si>
    <t>Description</t>
  </si>
  <si>
    <t>Total Cost</t>
  </si>
  <si>
    <t>Capital Expenses</t>
  </si>
  <si>
    <t>Mortgage Payment (P&amp;I)</t>
  </si>
  <si>
    <t>Utilities</t>
  </si>
  <si>
    <t>Custom Hire</t>
  </si>
  <si>
    <t>Interest Rate</t>
  </si>
  <si>
    <t>Total Indirect Costs</t>
  </si>
  <si>
    <t>Total Non-Adjusted Direct Costs</t>
  </si>
  <si>
    <t>Total Costs (Sum Total)</t>
  </si>
  <si>
    <t>Adjusted Cost (Farm)</t>
  </si>
  <si>
    <t>Adjusted Cost (Block)</t>
  </si>
  <si>
    <t>Adjusted Cost (Acre)</t>
  </si>
  <si>
    <t>Adjusted Cost (bu)</t>
  </si>
  <si>
    <t>Total Costs</t>
  </si>
  <si>
    <t>Total Adjusted Direct Costs</t>
  </si>
  <si>
    <t>Total Costs (less operating interest)</t>
  </si>
  <si>
    <t>Operating Interest Expense</t>
  </si>
  <si>
    <t>Total Adjusted Labor</t>
  </si>
  <si>
    <t>Block size - assumed</t>
  </si>
  <si>
    <t>Cost ( Block)</t>
  </si>
  <si>
    <t>Percentage of Total</t>
  </si>
  <si>
    <t>Cost (Block)</t>
  </si>
  <si>
    <t>Spray Program</t>
  </si>
  <si>
    <t>IPM Program</t>
  </si>
  <si>
    <t>Irrigation Operating Cost</t>
  </si>
  <si>
    <t>Service and Repair Costs</t>
  </si>
  <si>
    <t>Direct Costs</t>
  </si>
  <si>
    <t>Indirect Costs</t>
  </si>
  <si>
    <t>Adjusted Cost (block)</t>
  </si>
  <si>
    <t>This tool is provided for general informational purposes only and The Pennsylvania State University shall have no liability whatsoever for the use of or reliance on this tool.</t>
  </si>
  <si>
    <t>Acknowledgement of Risk:</t>
  </si>
  <si>
    <t xml:space="preserve">References: </t>
  </si>
  <si>
    <t xml:space="preserve">User Instructions: </t>
  </si>
  <si>
    <t>Description:</t>
  </si>
  <si>
    <t>Website:</t>
  </si>
  <si>
    <t xml:space="preserve">Contact Email: </t>
  </si>
  <si>
    <t>Last Updated:</t>
  </si>
  <si>
    <t xml:space="preserve">Author: </t>
  </si>
  <si>
    <t>Tool Version:</t>
  </si>
  <si>
    <t xml:space="preserve">Extension Team: </t>
  </si>
  <si>
    <t>Tree Fruit</t>
  </si>
  <si>
    <t>Ben Wenk, Matt Harsh, and Lynn Kime</t>
  </si>
  <si>
    <t>rmh27@psu.edu</t>
  </si>
  <si>
    <t>extension.psu.edu/treefruit</t>
  </si>
  <si>
    <t>Click on 'Farm Info' and provide the costs for your farm in each white box.  Those figures should reflect the expenses accrued over one year.  The division of labor should be filled out in consideration of what percent of wages are paid for each different task this year.</t>
  </si>
  <si>
    <t>Change the defaults in the white boxes below to reflect how this block was managed by answering 'yes' or 'no'.  These defaults are found below the light green block.  In the case of the 'custom hire' and 'spray program' defaults - should you report savings in these areas, indicate the percent saved over normal in the outlined box below.  For instance, if you had no mites and you believe miticide is 20% of your program, by not spraying miticide, you'd have saved 20%.</t>
  </si>
  <si>
    <t>Should you want to compare one level of production to another, clicking on the 'block comparison' will give you a quick comparison of the cost of production between different crops</t>
  </si>
  <si>
    <t>Click on one of the other four tabs ('apples', 'peaches' etc.) .to analyze the cost of production for a block of one of these crops Provide information on the block you wish to analyze in the light green block at the top - white boxes only.</t>
  </si>
  <si>
    <r>
      <t xml:space="preserve">A tool to calculate and analyze the money invested in a block of fruit trees in Pennsylvania. These totals are calculated under the assumption that the cost of establishment has already paid for itself.  Use well-established blocks for best results.  </t>
    </r>
    <r>
      <rPr>
        <b/>
        <sz val="11"/>
        <color theme="1"/>
        <rFont val="Arial"/>
        <family val="2"/>
      </rPr>
      <t>Enter data in white boxes only.</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</si>
</sst>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3">
    <font>
      <sz val="10"/>
      <name val="Arial"/>
    </font>
    <font>
      <sz val="10"/>
      <name val="Arial"/>
      <family val="2"/>
    </font>
    <font>
      <sz val="14"/>
      <name val="Arial"/>
      <family val="2"/>
    </font>
    <font>
      <sz val="8"/>
      <name val="Arial"/>
      <family val="2"/>
    </font>
    <font>
      <b/>
      <sz val="8"/>
      <name val="Arial"/>
      <family val="2"/>
    </font>
    <font>
      <sz val="12"/>
      <name val="Times New Roman"/>
      <family val="1"/>
    </font>
    <font>
      <b/>
      <sz val="12"/>
      <name val="Times New Roman"/>
      <family val="1"/>
    </font>
    <font>
      <sz val="10"/>
      <name val="Arial"/>
      <family val="2"/>
    </font>
    <font>
      <b/>
      <sz val="10"/>
      <name val="Arial"/>
      <family val="2"/>
    </font>
    <font>
      <b/>
      <sz val="10"/>
      <name val="Arial"/>
      <family val="2"/>
    </font>
    <font>
      <sz val="10"/>
      <color indexed="10"/>
      <name val="Arial"/>
      <family val="2"/>
    </font>
    <font>
      <b/>
      <i/>
      <sz val="10"/>
      <name val="Arial"/>
      <family val="2"/>
    </font>
    <font>
      <sz val="10"/>
      <name val="Arial"/>
      <family val="2"/>
    </font>
    <font>
      <sz val="10"/>
      <color indexed="45"/>
      <name val="Arial"/>
      <family val="2"/>
    </font>
    <font>
      <sz val="10"/>
      <name val="Arial"/>
      <family val="2"/>
    </font>
    <font>
      <sz val="10"/>
      <color indexed="12"/>
      <name val="Arial"/>
      <family val="2"/>
    </font>
    <font>
      <sz val="10"/>
      <name val="Arial"/>
      <family val="2"/>
    </font>
    <font>
      <b/>
      <sz val="10"/>
      <color indexed="10"/>
      <name val="Arial"/>
      <family val="2"/>
    </font>
    <font>
      <b/>
      <i/>
      <sz val="10"/>
      <color indexed="12"/>
      <name val="Arial"/>
      <family val="2"/>
    </font>
    <font>
      <sz val="11"/>
      <name val="Arial"/>
      <family val="2"/>
    </font>
    <font>
      <b/>
      <sz val="22"/>
      <name val="Albertus Extra Bold"/>
      <family val="2"/>
    </font>
    <font>
      <sz val="22"/>
      <name val="Albertus Extra Bold"/>
      <family val="2"/>
    </font>
    <font>
      <b/>
      <sz val="11"/>
      <name val="Arial"/>
      <family val="2"/>
    </font>
    <font>
      <sz val="12"/>
      <color theme="1"/>
      <name val="Calibri"/>
      <family val="2"/>
      <scheme val="minor"/>
    </font>
    <font>
      <sz val="12"/>
      <color theme="1"/>
      <name val="Arial"/>
      <family val="2"/>
    </font>
    <font>
      <i/>
      <sz val="12"/>
      <color theme="1"/>
      <name val="Arial"/>
      <family val="2"/>
    </font>
    <font>
      <b/>
      <sz val="12"/>
      <color theme="1"/>
      <name val="Arial"/>
      <family val="2"/>
    </font>
    <font>
      <i/>
      <sz val="10"/>
      <color theme="1"/>
      <name val="Arial"/>
      <family val="2"/>
    </font>
    <font>
      <sz val="11"/>
      <color theme="1"/>
      <name val="Arial"/>
      <family val="2"/>
    </font>
    <font>
      <b/>
      <sz val="12"/>
      <color theme="0"/>
      <name val="Arial"/>
      <family val="2"/>
    </font>
    <font>
      <sz val="26"/>
      <color theme="0"/>
      <name val="Arial"/>
      <family val="2"/>
    </font>
    <font>
      <u/>
      <sz val="10"/>
      <color theme="10"/>
      <name val="Arial"/>
      <family val="2"/>
    </font>
    <font>
      <b/>
      <sz val="11"/>
      <color theme="1"/>
      <name val="Arial"/>
      <family val="2"/>
    </font>
  </fonts>
  <fills count="17">
    <fill>
      <patternFill patternType="none"/>
    </fill>
    <fill>
      <patternFill patternType="gray125"/>
    </fill>
    <fill>
      <patternFill patternType="solid">
        <fgColor indexed="43"/>
        <bgColor indexed="64"/>
      </patternFill>
    </fill>
    <fill>
      <patternFill patternType="solid">
        <fgColor indexed="52"/>
        <bgColor indexed="64"/>
      </patternFill>
    </fill>
    <fill>
      <patternFill patternType="solid">
        <fgColor indexed="10"/>
        <bgColor indexed="64"/>
      </patternFill>
    </fill>
    <fill>
      <patternFill patternType="solid">
        <fgColor indexed="9"/>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
      <patternFill patternType="solid">
        <fgColor indexed="51"/>
        <bgColor indexed="64"/>
      </patternFill>
    </fill>
    <fill>
      <patternFill patternType="solid">
        <fgColor indexed="15"/>
        <bgColor indexed="64"/>
      </patternFill>
    </fill>
    <fill>
      <patternFill patternType="solid">
        <fgColor indexed="42"/>
        <bgColor indexed="64"/>
      </patternFill>
    </fill>
    <fill>
      <patternFill patternType="solid">
        <fgColor indexed="53"/>
        <bgColor indexed="64"/>
      </patternFill>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499984740745262"/>
        <bgColor indexed="64"/>
      </patternFill>
    </fill>
  </fills>
  <borders count="42">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0" fontId="23" fillId="0" borderId="0"/>
    <xf numFmtId="0" fontId="31" fillId="0" borderId="0" applyNumberFormat="0" applyFill="0" applyBorder="0" applyAlignment="0" applyProtection="0"/>
  </cellStyleXfs>
  <cellXfs count="530">
    <xf numFmtId="0" fontId="0" fillId="0" borderId="0" xfId="0"/>
    <xf numFmtId="0" fontId="0" fillId="2" borderId="0" xfId="0" applyFill="1"/>
    <xf numFmtId="10" fontId="0" fillId="2" borderId="0" xfId="0" applyNumberFormat="1" applyFill="1"/>
    <xf numFmtId="0" fontId="0" fillId="2" borderId="0" xfId="0" applyFill="1" applyAlignment="1">
      <alignment horizontal="right"/>
    </xf>
    <xf numFmtId="0" fontId="7" fillId="2" borderId="0" xfId="0" applyFont="1" applyFill="1" applyAlignment="1">
      <alignment horizontal="right"/>
    </xf>
    <xf numFmtId="164" fontId="0" fillId="2" borderId="0" xfId="0" applyNumberFormat="1" applyFill="1"/>
    <xf numFmtId="0" fontId="0" fillId="0" borderId="0" xfId="0" applyFill="1"/>
    <xf numFmtId="0" fontId="5" fillId="3" borderId="0" xfId="0" applyFont="1" applyFill="1"/>
    <xf numFmtId="0" fontId="0" fillId="3" borderId="0" xfId="0" applyFill="1"/>
    <xf numFmtId="0" fontId="0" fillId="4" borderId="1" xfId="0" applyFill="1" applyBorder="1" applyAlignment="1">
      <alignment horizontal="right"/>
    </xf>
    <xf numFmtId="0" fontId="0" fillId="4" borderId="0" xfId="0" applyFill="1" applyBorder="1" applyAlignment="1">
      <alignment horizontal="right"/>
    </xf>
    <xf numFmtId="0" fontId="0" fillId="2" borderId="2" xfId="0" applyFill="1" applyBorder="1" applyAlignment="1">
      <alignment horizontal="right"/>
    </xf>
    <xf numFmtId="0" fontId="0" fillId="4" borderId="3" xfId="0" applyFill="1" applyBorder="1" applyAlignment="1">
      <alignment horizontal="right"/>
    </xf>
    <xf numFmtId="0" fontId="0" fillId="4" borderId="1" xfId="0" applyFill="1" applyBorder="1"/>
    <xf numFmtId="0" fontId="0" fillId="4" borderId="0" xfId="0" applyFill="1" applyBorder="1"/>
    <xf numFmtId="0" fontId="0" fillId="4" borderId="3" xfId="0" applyFill="1" applyBorder="1"/>
    <xf numFmtId="164" fontId="0" fillId="0" borderId="4" xfId="0" applyNumberFormat="1" applyFill="1" applyBorder="1"/>
    <xf numFmtId="164" fontId="0" fillId="0" borderId="5" xfId="0" applyNumberFormat="1" applyFill="1" applyBorder="1"/>
    <xf numFmtId="10" fontId="0" fillId="2" borderId="3" xfId="0" applyNumberFormat="1" applyFill="1" applyBorder="1"/>
    <xf numFmtId="0" fontId="0" fillId="2" borderId="3" xfId="0" applyFill="1" applyBorder="1"/>
    <xf numFmtId="0" fontId="0" fillId="2" borderId="0" xfId="0" applyFill="1" applyBorder="1"/>
    <xf numFmtId="10" fontId="0" fillId="0" borderId="6" xfId="0" applyNumberFormat="1" applyFill="1" applyBorder="1"/>
    <xf numFmtId="0" fontId="10" fillId="2" borderId="0" xfId="0" applyFont="1" applyFill="1"/>
    <xf numFmtId="0" fontId="7" fillId="0" borderId="0" xfId="0" applyFont="1" applyFill="1"/>
    <xf numFmtId="164" fontId="9" fillId="2" borderId="0" xfId="0" applyNumberFormat="1" applyFont="1" applyFill="1" applyBorder="1"/>
    <xf numFmtId="0" fontId="10" fillId="2" borderId="0" xfId="0" applyFont="1" applyFill="1" applyBorder="1"/>
    <xf numFmtId="164" fontId="8" fillId="2" borderId="7" xfId="0" applyNumberFormat="1" applyFont="1" applyFill="1" applyBorder="1"/>
    <xf numFmtId="0" fontId="3" fillId="2" borderId="0" xfId="0" applyFont="1" applyFill="1"/>
    <xf numFmtId="10" fontId="3" fillId="2" borderId="0" xfId="0" applyNumberFormat="1" applyFont="1" applyFill="1"/>
    <xf numFmtId="0" fontId="0" fillId="2" borderId="1" xfId="0" applyFill="1" applyBorder="1" applyAlignment="1">
      <alignment horizontal="left"/>
    </xf>
    <xf numFmtId="0" fontId="0" fillId="2" borderId="0" xfId="0" applyFill="1" applyBorder="1" applyAlignment="1">
      <alignment horizontal="left"/>
    </xf>
    <xf numFmtId="0" fontId="0" fillId="2" borderId="3" xfId="0" applyFill="1" applyBorder="1" applyAlignment="1">
      <alignment horizontal="left"/>
    </xf>
    <xf numFmtId="0" fontId="4" fillId="6" borderId="8" xfId="0" applyFont="1" applyFill="1" applyBorder="1" applyAlignment="1">
      <alignment horizontal="center"/>
    </xf>
    <xf numFmtId="0" fontId="4" fillId="6" borderId="9" xfId="0" applyFont="1" applyFill="1" applyBorder="1" applyAlignment="1">
      <alignment horizontal="center"/>
    </xf>
    <xf numFmtId="0" fontId="4" fillId="6" borderId="10" xfId="0" applyFont="1" applyFill="1" applyBorder="1" applyAlignment="1">
      <alignment horizontal="center"/>
    </xf>
    <xf numFmtId="0" fontId="4" fillId="6" borderId="3" xfId="0" applyFont="1" applyFill="1" applyBorder="1" applyAlignment="1">
      <alignment horizontal="center"/>
    </xf>
    <xf numFmtId="10" fontId="0" fillId="6" borderId="11" xfId="0" applyNumberFormat="1" applyFill="1" applyBorder="1"/>
    <xf numFmtId="10" fontId="0" fillId="6" borderId="0" xfId="0" applyNumberFormat="1" applyFill="1" applyBorder="1"/>
    <xf numFmtId="0" fontId="4" fillId="7" borderId="9" xfId="0" applyFont="1" applyFill="1" applyBorder="1" applyAlignment="1">
      <alignment horizontal="center"/>
    </xf>
    <xf numFmtId="0" fontId="4" fillId="7" borderId="3" xfId="0" applyFont="1" applyFill="1" applyBorder="1" applyAlignment="1">
      <alignment horizontal="center"/>
    </xf>
    <xf numFmtId="10" fontId="0" fillId="7" borderId="0" xfId="0" applyNumberFormat="1" applyFill="1" applyBorder="1"/>
    <xf numFmtId="10" fontId="0" fillId="7" borderId="11" xfId="0" applyNumberFormat="1" applyFill="1" applyBorder="1"/>
    <xf numFmtId="10" fontId="0" fillId="6" borderId="12" xfId="0" applyNumberFormat="1" applyFill="1" applyBorder="1"/>
    <xf numFmtId="10" fontId="0" fillId="7" borderId="12" xfId="0" applyNumberFormat="1" applyFill="1" applyBorder="1"/>
    <xf numFmtId="0" fontId="4" fillId="8" borderId="9" xfId="0" applyFont="1" applyFill="1" applyBorder="1" applyAlignment="1">
      <alignment horizontal="center"/>
    </xf>
    <xf numFmtId="0" fontId="4" fillId="8" borderId="3" xfId="0" applyFont="1" applyFill="1" applyBorder="1" applyAlignment="1">
      <alignment horizontal="center"/>
    </xf>
    <xf numFmtId="10" fontId="0" fillId="8" borderId="0" xfId="0" applyNumberFormat="1" applyFill="1" applyBorder="1"/>
    <xf numFmtId="10" fontId="0" fillId="8" borderId="3" xfId="0" applyNumberFormat="1" applyFill="1" applyBorder="1"/>
    <xf numFmtId="10" fontId="0" fillId="8" borderId="11" xfId="0" applyNumberFormat="1" applyFill="1" applyBorder="1"/>
    <xf numFmtId="0" fontId="4" fillId="9" borderId="9" xfId="0" applyFont="1" applyFill="1" applyBorder="1" applyAlignment="1">
      <alignment horizontal="center"/>
    </xf>
    <xf numFmtId="0" fontId="4" fillId="9" borderId="3" xfId="0" applyFont="1" applyFill="1" applyBorder="1" applyAlignment="1">
      <alignment horizontal="center"/>
    </xf>
    <xf numFmtId="10" fontId="0" fillId="9" borderId="0" xfId="0" applyNumberFormat="1" applyFill="1" applyBorder="1"/>
    <xf numFmtId="10" fontId="0" fillId="9" borderId="3" xfId="0" applyNumberFormat="1" applyFill="1" applyBorder="1"/>
    <xf numFmtId="10" fontId="0" fillId="9" borderId="11" xfId="0" applyNumberFormat="1" applyFill="1" applyBorder="1"/>
    <xf numFmtId="0" fontId="0" fillId="10" borderId="0" xfId="0" applyFill="1"/>
    <xf numFmtId="0" fontId="11" fillId="10" borderId="0" xfId="0" applyFont="1" applyFill="1"/>
    <xf numFmtId="0" fontId="0" fillId="10" borderId="3" xfId="0" applyFill="1" applyBorder="1"/>
    <xf numFmtId="0" fontId="0" fillId="10" borderId="0" xfId="0" applyFill="1" applyBorder="1"/>
    <xf numFmtId="0" fontId="0" fillId="10" borderId="12" xfId="0" applyFill="1" applyBorder="1"/>
    <xf numFmtId="0" fontId="0" fillId="10" borderId="11" xfId="0" applyFill="1" applyBorder="1"/>
    <xf numFmtId="0" fontId="8" fillId="10" borderId="0" xfId="0" applyFont="1" applyFill="1"/>
    <xf numFmtId="0" fontId="4" fillId="7" borderId="8" xfId="0" applyFont="1" applyFill="1" applyBorder="1" applyAlignment="1">
      <alignment horizontal="center"/>
    </xf>
    <xf numFmtId="0" fontId="4" fillId="7" borderId="10" xfId="0" applyFont="1" applyFill="1" applyBorder="1" applyAlignment="1">
      <alignment horizontal="center"/>
    </xf>
    <xf numFmtId="0" fontId="4" fillId="7" borderId="13" xfId="0" applyFont="1" applyFill="1" applyBorder="1" applyAlignment="1">
      <alignment horizontal="center"/>
    </xf>
    <xf numFmtId="0" fontId="0" fillId="7" borderId="14" xfId="0" applyFill="1" applyBorder="1"/>
    <xf numFmtId="164" fontId="0" fillId="7" borderId="15" xfId="0" applyNumberFormat="1" applyFill="1" applyBorder="1"/>
    <xf numFmtId="0" fontId="0" fillId="7" borderId="16" xfId="0" applyFill="1" applyBorder="1"/>
    <xf numFmtId="164" fontId="0" fillId="7" borderId="17" xfId="0" applyNumberFormat="1" applyFill="1" applyBorder="1"/>
    <xf numFmtId="0" fontId="0" fillId="7" borderId="18" xfId="0" applyFill="1" applyBorder="1"/>
    <xf numFmtId="164" fontId="0" fillId="7" borderId="19" xfId="0" applyNumberFormat="1" applyFill="1" applyBorder="1"/>
    <xf numFmtId="0" fontId="0" fillId="7" borderId="20" xfId="0" applyFill="1" applyBorder="1"/>
    <xf numFmtId="164" fontId="8" fillId="7" borderId="21" xfId="0" applyNumberFormat="1" applyFont="1" applyFill="1" applyBorder="1"/>
    <xf numFmtId="10" fontId="8" fillId="7" borderId="22" xfId="0" applyNumberFormat="1" applyFont="1" applyFill="1" applyBorder="1"/>
    <xf numFmtId="0" fontId="8" fillId="7" borderId="23" xfId="0" applyFont="1" applyFill="1" applyBorder="1"/>
    <xf numFmtId="0" fontId="4" fillId="6" borderId="13" xfId="0" applyFont="1" applyFill="1" applyBorder="1" applyAlignment="1">
      <alignment horizontal="center"/>
    </xf>
    <xf numFmtId="0" fontId="0" fillId="6" borderId="14" xfId="0" applyFill="1" applyBorder="1"/>
    <xf numFmtId="164" fontId="0" fillId="6" borderId="15" xfId="0" applyNumberFormat="1" applyFill="1" applyBorder="1"/>
    <xf numFmtId="0" fontId="0" fillId="6" borderId="16" xfId="0" applyFill="1" applyBorder="1"/>
    <xf numFmtId="164" fontId="0" fillId="6" borderId="17" xfId="0" applyNumberFormat="1" applyFill="1" applyBorder="1"/>
    <xf numFmtId="0" fontId="0" fillId="6" borderId="18" xfId="0" applyFill="1" applyBorder="1"/>
    <xf numFmtId="164" fontId="0" fillId="6" borderId="19" xfId="0" applyNumberFormat="1" applyFill="1" applyBorder="1"/>
    <xf numFmtId="0" fontId="0" fillId="6" borderId="20" xfId="0" applyFill="1" applyBorder="1"/>
    <xf numFmtId="10" fontId="8" fillId="6" borderId="22" xfId="0" applyNumberFormat="1" applyFont="1" applyFill="1" applyBorder="1"/>
    <xf numFmtId="0" fontId="8" fillId="6" borderId="23" xfId="0" applyFont="1" applyFill="1" applyBorder="1"/>
    <xf numFmtId="0" fontId="4" fillId="8" borderId="8" xfId="0" applyFont="1" applyFill="1" applyBorder="1" applyAlignment="1">
      <alignment horizontal="center"/>
    </xf>
    <xf numFmtId="0" fontId="4" fillId="8" borderId="10" xfId="0" applyFont="1" applyFill="1" applyBorder="1" applyAlignment="1">
      <alignment horizontal="center"/>
    </xf>
    <xf numFmtId="0" fontId="4" fillId="8" borderId="13" xfId="0" applyFont="1" applyFill="1" applyBorder="1" applyAlignment="1">
      <alignment horizontal="center"/>
    </xf>
    <xf numFmtId="0" fontId="0" fillId="8" borderId="14" xfId="0" applyFill="1" applyBorder="1"/>
    <xf numFmtId="164" fontId="0" fillId="8" borderId="15" xfId="0" applyNumberFormat="1" applyFill="1" applyBorder="1"/>
    <xf numFmtId="0" fontId="0" fillId="8" borderId="16" xfId="0" applyFill="1" applyBorder="1"/>
    <xf numFmtId="164" fontId="0" fillId="8" borderId="19" xfId="0" applyNumberFormat="1" applyFill="1" applyBorder="1"/>
    <xf numFmtId="0" fontId="0" fillId="8" borderId="20" xfId="0" applyFill="1" applyBorder="1"/>
    <xf numFmtId="10" fontId="8" fillId="8" borderId="22" xfId="0" applyNumberFormat="1" applyFont="1" applyFill="1" applyBorder="1"/>
    <xf numFmtId="0" fontId="8" fillId="8" borderId="23" xfId="0" applyFont="1" applyFill="1" applyBorder="1"/>
    <xf numFmtId="0" fontId="4" fillId="9" borderId="8" xfId="0" applyFont="1" applyFill="1" applyBorder="1" applyAlignment="1">
      <alignment horizontal="center"/>
    </xf>
    <xf numFmtId="0" fontId="4" fillId="9" borderId="10" xfId="0" applyFont="1" applyFill="1" applyBorder="1" applyAlignment="1">
      <alignment horizontal="center"/>
    </xf>
    <xf numFmtId="0" fontId="4" fillId="9" borderId="13" xfId="0" applyFont="1" applyFill="1" applyBorder="1" applyAlignment="1">
      <alignment horizontal="center"/>
    </xf>
    <xf numFmtId="0" fontId="0" fillId="9" borderId="14" xfId="0" applyFill="1" applyBorder="1"/>
    <xf numFmtId="164" fontId="0" fillId="9" borderId="15" xfId="0" applyNumberFormat="1" applyFill="1" applyBorder="1"/>
    <xf numFmtId="0" fontId="0" fillId="9" borderId="16" xfId="0" applyFill="1" applyBorder="1"/>
    <xf numFmtId="164" fontId="0" fillId="9" borderId="19" xfId="0" applyNumberFormat="1" applyFill="1" applyBorder="1"/>
    <xf numFmtId="0" fontId="0" fillId="9" borderId="20" xfId="0" applyFill="1" applyBorder="1"/>
    <xf numFmtId="164" fontId="8" fillId="9" borderId="21" xfId="0" applyNumberFormat="1" applyFont="1" applyFill="1" applyBorder="1"/>
    <xf numFmtId="10" fontId="8" fillId="9" borderId="22" xfId="0" applyNumberFormat="1" applyFont="1" applyFill="1" applyBorder="1"/>
    <xf numFmtId="0" fontId="8" fillId="9" borderId="23" xfId="0" applyFont="1" applyFill="1" applyBorder="1"/>
    <xf numFmtId="0" fontId="11" fillId="10" borderId="0" xfId="0" applyFont="1" applyFill="1" applyBorder="1"/>
    <xf numFmtId="0" fontId="8" fillId="10" borderId="0" xfId="0" applyFont="1" applyFill="1" applyBorder="1"/>
    <xf numFmtId="0" fontId="8" fillId="11" borderId="24" xfId="0" applyFont="1" applyFill="1" applyBorder="1" applyAlignment="1">
      <alignment horizontal="right"/>
    </xf>
    <xf numFmtId="0" fontId="8" fillId="11" borderId="25" xfId="0" applyFont="1" applyFill="1" applyBorder="1" applyAlignment="1">
      <alignment horizontal="right"/>
    </xf>
    <xf numFmtId="0" fontId="8" fillId="11" borderId="26" xfId="0" applyFont="1" applyFill="1" applyBorder="1" applyAlignment="1">
      <alignment horizontal="right"/>
    </xf>
    <xf numFmtId="0" fontId="0" fillId="2" borderId="3" xfId="0" applyFill="1" applyBorder="1" applyAlignment="1">
      <alignment horizontal="center"/>
    </xf>
    <xf numFmtId="0" fontId="8" fillId="2" borderId="0" xfId="0" applyFont="1" applyFill="1"/>
    <xf numFmtId="0" fontId="0" fillId="2" borderId="27" xfId="0" applyFill="1" applyBorder="1"/>
    <xf numFmtId="0" fontId="0" fillId="2" borderId="28" xfId="0" applyFill="1" applyBorder="1"/>
    <xf numFmtId="0" fontId="0" fillId="2" borderId="0" xfId="0" applyFill="1" applyBorder="1" applyAlignment="1">
      <alignment horizontal="right"/>
    </xf>
    <xf numFmtId="10" fontId="0" fillId="2" borderId="0" xfId="0" applyNumberFormat="1" applyFill="1" applyBorder="1"/>
    <xf numFmtId="0" fontId="0" fillId="2" borderId="1" xfId="0" applyFill="1" applyBorder="1"/>
    <xf numFmtId="10" fontId="0" fillId="0" borderId="7" xfId="0" applyNumberFormat="1" applyFill="1" applyBorder="1"/>
    <xf numFmtId="10" fontId="0" fillId="0" borderId="29" xfId="0" applyNumberFormat="1" applyFill="1" applyBorder="1"/>
    <xf numFmtId="0" fontId="0" fillId="11" borderId="13" xfId="0" applyFill="1" applyBorder="1"/>
    <xf numFmtId="10" fontId="0" fillId="11" borderId="30" xfId="0" applyNumberFormat="1" applyFill="1" applyBorder="1"/>
    <xf numFmtId="0" fontId="0" fillId="12" borderId="1" xfId="0" applyFill="1" applyBorder="1"/>
    <xf numFmtId="0" fontId="0" fillId="12" borderId="0" xfId="0" applyFill="1" applyBorder="1"/>
    <xf numFmtId="0" fontId="0" fillId="12" borderId="3" xfId="0" applyFill="1" applyBorder="1"/>
    <xf numFmtId="164" fontId="1" fillId="0" borderId="6" xfId="0" applyNumberFormat="1" applyFont="1" applyFill="1" applyBorder="1"/>
    <xf numFmtId="0" fontId="4" fillId="7" borderId="31" xfId="0" applyFont="1" applyFill="1" applyBorder="1" applyAlignment="1">
      <alignment horizontal="center"/>
    </xf>
    <xf numFmtId="0" fontId="4" fillId="9" borderId="31" xfId="0" applyFont="1" applyFill="1" applyBorder="1" applyAlignment="1">
      <alignment horizontal="center"/>
    </xf>
    <xf numFmtId="0" fontId="4" fillId="6" borderId="31" xfId="0" applyFont="1" applyFill="1" applyBorder="1" applyAlignment="1">
      <alignment horizontal="center"/>
    </xf>
    <xf numFmtId="0" fontId="4" fillId="8" borderId="31" xfId="0" applyFont="1" applyFill="1" applyBorder="1" applyAlignment="1">
      <alignment horizontal="center"/>
    </xf>
    <xf numFmtId="0" fontId="1" fillId="6" borderId="0" xfId="0" applyFont="1" applyFill="1"/>
    <xf numFmtId="0" fontId="1" fillId="6" borderId="0" xfId="0" applyFont="1" applyFill="1" applyAlignment="1">
      <alignment horizontal="right"/>
    </xf>
    <xf numFmtId="0" fontId="12" fillId="6" borderId="0" xfId="0" applyFont="1" applyFill="1" applyBorder="1"/>
    <xf numFmtId="0" fontId="12" fillId="6" borderId="0" xfId="0" applyFont="1" applyFill="1"/>
    <xf numFmtId="0" fontId="9" fillId="6" borderId="0" xfId="0" applyFont="1" applyFill="1" applyAlignment="1">
      <alignment horizontal="right"/>
    </xf>
    <xf numFmtId="0" fontId="9" fillId="6" borderId="0" xfId="0" applyFont="1" applyFill="1" applyAlignment="1">
      <alignment horizontal="center"/>
    </xf>
    <xf numFmtId="0" fontId="12" fillId="11" borderId="27" xfId="0" applyFont="1" applyFill="1" applyBorder="1" applyAlignment="1">
      <alignment horizontal="right"/>
    </xf>
    <xf numFmtId="0" fontId="12" fillId="11" borderId="1" xfId="0" applyFont="1" applyFill="1" applyBorder="1" applyAlignment="1">
      <alignment horizontal="right"/>
    </xf>
    <xf numFmtId="0" fontId="10" fillId="0" borderId="12" xfId="0" applyFont="1" applyFill="1" applyBorder="1" applyAlignment="1">
      <alignment horizontal="center"/>
    </xf>
    <xf numFmtId="0" fontId="12" fillId="11" borderId="1" xfId="0" applyFont="1" applyFill="1" applyBorder="1"/>
    <xf numFmtId="0" fontId="10" fillId="0" borderId="12" xfId="0" applyFont="1" applyFill="1" applyBorder="1" applyAlignment="1">
      <alignment horizontal="right"/>
    </xf>
    <xf numFmtId="0" fontId="12" fillId="11" borderId="32" xfId="0" applyFont="1" applyFill="1" applyBorder="1" applyAlignment="1">
      <alignment horizontal="left"/>
    </xf>
    <xf numFmtId="0" fontId="12" fillId="0" borderId="7" xfId="0" applyFont="1" applyFill="1" applyBorder="1" applyAlignment="1">
      <alignment horizontal="right"/>
    </xf>
    <xf numFmtId="0" fontId="12" fillId="11" borderId="28" xfId="0" applyFont="1" applyFill="1" applyBorder="1" applyAlignment="1">
      <alignment horizontal="right"/>
    </xf>
    <xf numFmtId="0" fontId="12" fillId="11" borderId="0" xfId="0" applyFont="1" applyFill="1" applyBorder="1" applyAlignment="1">
      <alignment horizontal="right"/>
    </xf>
    <xf numFmtId="0" fontId="12" fillId="11" borderId="0" xfId="0" applyFont="1" applyFill="1" applyBorder="1"/>
    <xf numFmtId="0" fontId="12" fillId="6" borderId="0" xfId="0" applyFont="1" applyFill="1" applyAlignment="1">
      <alignment horizontal="right"/>
    </xf>
    <xf numFmtId="1" fontId="12" fillId="11" borderId="12" xfId="0" applyNumberFormat="1" applyFont="1" applyFill="1" applyBorder="1" applyAlignment="1">
      <alignment horizontal="right"/>
    </xf>
    <xf numFmtId="1" fontId="12" fillId="11" borderId="32" xfId="0" applyNumberFormat="1" applyFont="1" applyFill="1" applyBorder="1" applyAlignment="1">
      <alignment horizontal="right"/>
    </xf>
    <xf numFmtId="0" fontId="12" fillId="11" borderId="2" xfId="0" applyFont="1" applyFill="1" applyBorder="1" applyAlignment="1">
      <alignment horizontal="right"/>
    </xf>
    <xf numFmtId="0" fontId="12" fillId="11" borderId="3" xfId="0" applyFont="1" applyFill="1" applyBorder="1" applyAlignment="1">
      <alignment horizontal="right"/>
    </xf>
    <xf numFmtId="0" fontId="12" fillId="11" borderId="3" xfId="0" applyFont="1" applyFill="1" applyBorder="1"/>
    <xf numFmtId="0" fontId="12" fillId="6" borderId="3" xfId="0" applyFont="1" applyFill="1" applyBorder="1"/>
    <xf numFmtId="0" fontId="12" fillId="6" borderId="33" xfId="0" applyFont="1" applyFill="1" applyBorder="1"/>
    <xf numFmtId="0" fontId="9" fillId="12" borderId="33" xfId="0" applyFont="1" applyFill="1" applyBorder="1"/>
    <xf numFmtId="0" fontId="9" fillId="6" borderId="7" xfId="0" applyFont="1" applyFill="1" applyBorder="1" applyAlignment="1">
      <alignment horizontal="center"/>
    </xf>
    <xf numFmtId="0" fontId="9" fillId="6" borderId="12" xfId="0" applyFont="1" applyFill="1" applyBorder="1"/>
    <xf numFmtId="0" fontId="12" fillId="12" borderId="5" xfId="0" applyFont="1" applyFill="1" applyBorder="1"/>
    <xf numFmtId="0" fontId="12" fillId="6" borderId="0" xfId="0" applyFont="1" applyFill="1" applyBorder="1" applyAlignment="1">
      <alignment horizontal="right"/>
    </xf>
    <xf numFmtId="0" fontId="12" fillId="0" borderId="7" xfId="0" applyFont="1" applyFill="1" applyBorder="1" applyAlignment="1">
      <alignment horizontal="center"/>
    </xf>
    <xf numFmtId="164" fontId="12" fillId="6" borderId="0" xfId="0" applyNumberFormat="1" applyFont="1" applyFill="1" applyBorder="1"/>
    <xf numFmtId="164" fontId="12" fillId="6" borderId="4" xfId="0" applyNumberFormat="1" applyFont="1" applyFill="1" applyBorder="1"/>
    <xf numFmtId="164" fontId="12" fillId="6" borderId="5" xfId="0" applyNumberFormat="1" applyFont="1" applyFill="1" applyBorder="1"/>
    <xf numFmtId="0" fontId="12" fillId="12" borderId="33" xfId="0" applyFont="1" applyFill="1" applyBorder="1"/>
    <xf numFmtId="0" fontId="10" fillId="6" borderId="0" xfId="0" applyFont="1" applyFill="1" applyBorder="1" applyAlignment="1">
      <alignment horizontal="right"/>
    </xf>
    <xf numFmtId="10" fontId="13" fillId="6" borderId="0" xfId="0" applyNumberFormat="1" applyFont="1" applyFill="1" applyBorder="1" applyAlignment="1">
      <alignment horizontal="center"/>
    </xf>
    <xf numFmtId="0" fontId="14" fillId="6" borderId="0" xfId="0" applyFont="1" applyFill="1" applyBorder="1"/>
    <xf numFmtId="164" fontId="14" fillId="6" borderId="0" xfId="0" applyNumberFormat="1" applyFont="1" applyFill="1" applyBorder="1"/>
    <xf numFmtId="164" fontId="14" fillId="6" borderId="5" xfId="0" applyNumberFormat="1" applyFont="1" applyFill="1" applyBorder="1"/>
    <xf numFmtId="0" fontId="14" fillId="12" borderId="33" xfId="0" applyFont="1" applyFill="1" applyBorder="1"/>
    <xf numFmtId="0" fontId="14" fillId="6" borderId="0" xfId="0" applyFont="1" applyFill="1"/>
    <xf numFmtId="0" fontId="14" fillId="12" borderId="5" xfId="0" applyFont="1" applyFill="1" applyBorder="1"/>
    <xf numFmtId="0" fontId="14" fillId="6" borderId="0" xfId="0" applyFont="1" applyFill="1" applyBorder="1" applyAlignment="1">
      <alignment horizontal="right"/>
    </xf>
    <xf numFmtId="0" fontId="14" fillId="0" borderId="7" xfId="0" applyFont="1" applyFill="1" applyBorder="1" applyAlignment="1">
      <alignment horizontal="center"/>
    </xf>
    <xf numFmtId="0" fontId="14" fillId="0" borderId="0" xfId="0" applyFont="1" applyFill="1" applyBorder="1" applyAlignment="1">
      <alignment horizontal="center"/>
    </xf>
    <xf numFmtId="0" fontId="14" fillId="6" borderId="3" xfId="0" applyFont="1" applyFill="1" applyBorder="1" applyAlignment="1">
      <alignment horizontal="right"/>
    </xf>
    <xf numFmtId="0" fontId="14" fillId="6" borderId="3" xfId="0" applyFont="1" applyFill="1" applyBorder="1"/>
    <xf numFmtId="164" fontId="14" fillId="6" borderId="3" xfId="0" applyNumberFormat="1" applyFont="1" applyFill="1" applyBorder="1"/>
    <xf numFmtId="164" fontId="14" fillId="6" borderId="6" xfId="0" applyNumberFormat="1" applyFont="1" applyFill="1" applyBorder="1"/>
    <xf numFmtId="0" fontId="9" fillId="12" borderId="5" xfId="0" applyFont="1" applyFill="1" applyBorder="1"/>
    <xf numFmtId="0" fontId="9" fillId="6" borderId="0" xfId="0" applyFont="1" applyFill="1" applyBorder="1" applyAlignment="1">
      <alignment horizontal="right"/>
    </xf>
    <xf numFmtId="10" fontId="9" fillId="6" borderId="0" xfId="0" applyNumberFormat="1" applyFont="1" applyFill="1" applyBorder="1" applyAlignment="1">
      <alignment horizontal="center"/>
    </xf>
    <xf numFmtId="0" fontId="9" fillId="6" borderId="0" xfId="0" applyFont="1" applyFill="1" applyBorder="1"/>
    <xf numFmtId="0" fontId="9" fillId="6" borderId="0" xfId="0" applyFont="1" applyFill="1"/>
    <xf numFmtId="0" fontId="12" fillId="6" borderId="0" xfId="0" applyFont="1" applyFill="1" applyBorder="1" applyAlignment="1">
      <alignment horizontal="center"/>
    </xf>
    <xf numFmtId="0" fontId="12" fillId="0" borderId="4" xfId="0" applyFont="1" applyFill="1" applyBorder="1" applyAlignment="1">
      <alignment horizontal="center"/>
    </xf>
    <xf numFmtId="164" fontId="16" fillId="6" borderId="5" xfId="0" applyNumberFormat="1" applyFont="1" applyFill="1" applyBorder="1"/>
    <xf numFmtId="0" fontId="16" fillId="12" borderId="33" xfId="0" applyFont="1" applyFill="1" applyBorder="1"/>
    <xf numFmtId="0" fontId="16" fillId="6" borderId="0" xfId="0" applyFont="1" applyFill="1"/>
    <xf numFmtId="0" fontId="16" fillId="6" borderId="0" xfId="0" applyFont="1" applyFill="1" applyBorder="1"/>
    <xf numFmtId="0" fontId="16" fillId="12" borderId="5" xfId="0" applyFont="1" applyFill="1" applyBorder="1"/>
    <xf numFmtId="0" fontId="16" fillId="6" borderId="0" xfId="0" applyFont="1" applyFill="1" applyBorder="1" applyAlignment="1">
      <alignment horizontal="right"/>
    </xf>
    <xf numFmtId="0" fontId="16" fillId="6" borderId="0" xfId="0" applyFont="1" applyFill="1" applyBorder="1" applyAlignment="1">
      <alignment horizontal="center"/>
    </xf>
    <xf numFmtId="164" fontId="16" fillId="6" borderId="0" xfId="0" applyNumberFormat="1" applyFont="1" applyFill="1" applyBorder="1"/>
    <xf numFmtId="0" fontId="16" fillId="0" borderId="7" xfId="0" applyFont="1" applyFill="1" applyBorder="1" applyAlignment="1">
      <alignment horizontal="center"/>
    </xf>
    <xf numFmtId="0" fontId="16" fillId="0" borderId="4" xfId="0" applyFont="1" applyFill="1" applyBorder="1" applyAlignment="1">
      <alignment horizontal="center"/>
    </xf>
    <xf numFmtId="0" fontId="10" fillId="6" borderId="3" xfId="0" applyFont="1" applyFill="1" applyBorder="1" applyAlignment="1">
      <alignment horizontal="right"/>
    </xf>
    <xf numFmtId="164" fontId="16" fillId="6" borderId="6" xfId="0" applyNumberFormat="1" applyFont="1" applyFill="1" applyBorder="1"/>
    <xf numFmtId="2" fontId="12" fillId="6" borderId="34" xfId="0" applyNumberFormat="1" applyFont="1" applyFill="1" applyBorder="1"/>
    <xf numFmtId="0" fontId="12" fillId="6" borderId="32" xfId="0" applyFont="1" applyFill="1" applyBorder="1"/>
    <xf numFmtId="0" fontId="12" fillId="12" borderId="6" xfId="0" applyFont="1" applyFill="1" applyBorder="1"/>
    <xf numFmtId="164" fontId="12" fillId="6" borderId="6" xfId="0" applyNumberFormat="1" applyFont="1" applyFill="1" applyBorder="1"/>
    <xf numFmtId="0" fontId="12" fillId="12" borderId="30" xfId="0" applyFont="1" applyFill="1" applyBorder="1"/>
    <xf numFmtId="0" fontId="17" fillId="6" borderId="0" xfId="0" applyFont="1" applyFill="1" applyBorder="1" applyAlignment="1">
      <alignment horizontal="right"/>
    </xf>
    <xf numFmtId="0" fontId="9" fillId="6" borderId="0" xfId="0" applyFont="1" applyFill="1" applyBorder="1" applyAlignment="1">
      <alignment horizontal="center"/>
    </xf>
    <xf numFmtId="164" fontId="9" fillId="6" borderId="0" xfId="0" applyNumberFormat="1" applyFont="1" applyFill="1" applyBorder="1"/>
    <xf numFmtId="9" fontId="12" fillId="0" borderId="6" xfId="0" applyNumberFormat="1" applyFont="1" applyFill="1" applyBorder="1" applyAlignment="1">
      <alignment horizontal="center"/>
    </xf>
    <xf numFmtId="0" fontId="1" fillId="7" borderId="0" xfId="0" applyFont="1" applyFill="1"/>
    <xf numFmtId="0" fontId="1" fillId="7" borderId="0" xfId="0" applyFont="1" applyFill="1" applyAlignment="1">
      <alignment horizontal="right"/>
    </xf>
    <xf numFmtId="0" fontId="12" fillId="7" borderId="0" xfId="0" applyFont="1" applyFill="1" applyBorder="1"/>
    <xf numFmtId="0" fontId="12" fillId="7" borderId="0" xfId="0" applyFont="1" applyFill="1"/>
    <xf numFmtId="0" fontId="9" fillId="7" borderId="0" xfId="0" applyFont="1" applyFill="1" applyAlignment="1">
      <alignment horizontal="right"/>
    </xf>
    <xf numFmtId="0" fontId="9" fillId="7" borderId="0" xfId="0" applyFont="1" applyFill="1" applyAlignment="1">
      <alignment horizontal="center"/>
    </xf>
    <xf numFmtId="0" fontId="12" fillId="7" borderId="0" xfId="0" applyFont="1" applyFill="1" applyAlignment="1">
      <alignment horizontal="right"/>
    </xf>
    <xf numFmtId="0" fontId="12" fillId="7" borderId="3" xfId="0" applyFont="1" applyFill="1" applyBorder="1"/>
    <xf numFmtId="0" fontId="12" fillId="7" borderId="33" xfId="0" applyFont="1" applyFill="1" applyBorder="1"/>
    <xf numFmtId="0" fontId="9" fillId="7" borderId="12" xfId="0" applyFont="1" applyFill="1" applyBorder="1" applyAlignment="1">
      <alignment horizontal="center"/>
    </xf>
    <xf numFmtId="0" fontId="9" fillId="7" borderId="7" xfId="0" applyFont="1" applyFill="1" applyBorder="1" applyAlignment="1">
      <alignment horizontal="center"/>
    </xf>
    <xf numFmtId="0" fontId="9" fillId="7" borderId="12" xfId="0" applyFont="1" applyFill="1" applyBorder="1"/>
    <xf numFmtId="0" fontId="12" fillId="7" borderId="0" xfId="0" applyFont="1" applyFill="1" applyBorder="1" applyAlignment="1">
      <alignment horizontal="right"/>
    </xf>
    <xf numFmtId="164" fontId="12" fillId="7" borderId="0" xfId="0" applyNumberFormat="1" applyFont="1" applyFill="1" applyBorder="1"/>
    <xf numFmtId="164" fontId="12" fillId="7" borderId="4" xfId="0" applyNumberFormat="1" applyFont="1" applyFill="1" applyBorder="1"/>
    <xf numFmtId="164" fontId="12" fillId="7" borderId="5" xfId="0" applyNumberFormat="1" applyFont="1" applyFill="1" applyBorder="1"/>
    <xf numFmtId="0" fontId="10" fillId="7" borderId="0" xfId="0" applyFont="1" applyFill="1" applyBorder="1" applyAlignment="1">
      <alignment horizontal="right"/>
    </xf>
    <xf numFmtId="10" fontId="13" fillId="7" borderId="0" xfId="0" applyNumberFormat="1" applyFont="1" applyFill="1" applyBorder="1" applyAlignment="1">
      <alignment horizontal="center"/>
    </xf>
    <xf numFmtId="0" fontId="14" fillId="7" borderId="0" xfId="0" applyFont="1" applyFill="1" applyBorder="1"/>
    <xf numFmtId="164" fontId="14" fillId="7" borderId="0" xfId="0" applyNumberFormat="1" applyFont="1" applyFill="1" applyBorder="1"/>
    <xf numFmtId="164" fontId="14" fillId="7" borderId="5" xfId="0" applyNumberFormat="1" applyFont="1" applyFill="1" applyBorder="1"/>
    <xf numFmtId="0" fontId="14" fillId="7" borderId="0" xfId="0" applyFont="1" applyFill="1"/>
    <xf numFmtId="0" fontId="14" fillId="7" borderId="0" xfId="0" applyFont="1" applyFill="1" applyBorder="1" applyAlignment="1">
      <alignment horizontal="right"/>
    </xf>
    <xf numFmtId="0" fontId="14" fillId="7" borderId="0" xfId="0" applyFont="1" applyFill="1" applyBorder="1" applyAlignment="1">
      <alignment horizontal="center"/>
    </xf>
    <xf numFmtId="0" fontId="14" fillId="7" borderId="3" xfId="0" applyFont="1" applyFill="1" applyBorder="1" applyAlignment="1">
      <alignment horizontal="right"/>
    </xf>
    <xf numFmtId="0" fontId="14" fillId="7" borderId="3" xfId="0" applyFont="1" applyFill="1" applyBorder="1"/>
    <xf numFmtId="164" fontId="14" fillId="7" borderId="3" xfId="0" applyNumberFormat="1" applyFont="1" applyFill="1" applyBorder="1"/>
    <xf numFmtId="164" fontId="14" fillId="7" borderId="6" xfId="0" applyNumberFormat="1" applyFont="1" applyFill="1" applyBorder="1"/>
    <xf numFmtId="0" fontId="9" fillId="7" borderId="0" xfId="0" applyFont="1" applyFill="1" applyBorder="1" applyAlignment="1">
      <alignment horizontal="right"/>
    </xf>
    <xf numFmtId="10" fontId="9" fillId="7" borderId="0" xfId="0" applyNumberFormat="1" applyFont="1" applyFill="1" applyBorder="1" applyAlignment="1">
      <alignment horizontal="center"/>
    </xf>
    <xf numFmtId="0" fontId="9" fillId="7" borderId="0" xfId="0" applyFont="1" applyFill="1" applyBorder="1"/>
    <xf numFmtId="0" fontId="9" fillId="7" borderId="0" xfId="0" applyFont="1" applyFill="1"/>
    <xf numFmtId="0" fontId="12" fillId="7" borderId="0" xfId="0" applyFont="1" applyFill="1" applyBorder="1" applyAlignment="1">
      <alignment horizontal="center"/>
    </xf>
    <xf numFmtId="164" fontId="16" fillId="7" borderId="5" xfId="0" applyNumberFormat="1" applyFont="1" applyFill="1" applyBorder="1"/>
    <xf numFmtId="0" fontId="16" fillId="7" borderId="0" xfId="0" applyFont="1" applyFill="1"/>
    <xf numFmtId="0" fontId="16" fillId="7" borderId="0" xfId="0" applyFont="1" applyFill="1" applyBorder="1"/>
    <xf numFmtId="0" fontId="16" fillId="7" borderId="0" xfId="0" applyFont="1" applyFill="1" applyBorder="1" applyAlignment="1">
      <alignment horizontal="right"/>
    </xf>
    <xf numFmtId="0" fontId="16" fillId="7" borderId="0" xfId="0" applyFont="1" applyFill="1" applyBorder="1" applyAlignment="1">
      <alignment horizontal="center"/>
    </xf>
    <xf numFmtId="164" fontId="16" fillId="7" borderId="0" xfId="0" applyNumberFormat="1" applyFont="1" applyFill="1" applyBorder="1"/>
    <xf numFmtId="0" fontId="10" fillId="7" borderId="3" xfId="0" applyFont="1" applyFill="1" applyBorder="1" applyAlignment="1">
      <alignment horizontal="right"/>
    </xf>
    <xf numFmtId="164" fontId="16" fillId="7" borderId="6" xfId="0" applyNumberFormat="1" applyFont="1" applyFill="1" applyBorder="1"/>
    <xf numFmtId="2" fontId="12" fillId="7" borderId="34" xfId="0" applyNumberFormat="1" applyFont="1" applyFill="1" applyBorder="1"/>
    <xf numFmtId="0" fontId="12" fillId="7" borderId="32" xfId="0" applyFont="1" applyFill="1" applyBorder="1"/>
    <xf numFmtId="164" fontId="12" fillId="7" borderId="6" xfId="0" applyNumberFormat="1" applyFont="1" applyFill="1" applyBorder="1"/>
    <xf numFmtId="0" fontId="17" fillId="7" borderId="0" xfId="0" applyFont="1" applyFill="1" applyBorder="1" applyAlignment="1">
      <alignment horizontal="right"/>
    </xf>
    <xf numFmtId="0" fontId="9" fillId="7" borderId="0" xfId="0" applyFont="1" applyFill="1" applyBorder="1" applyAlignment="1">
      <alignment horizontal="center"/>
    </xf>
    <xf numFmtId="164" fontId="9" fillId="7" borderId="0" xfId="0" applyNumberFormat="1" applyFont="1" applyFill="1" applyBorder="1"/>
    <xf numFmtId="0" fontId="1" fillId="8" borderId="0" xfId="0" applyFont="1" applyFill="1"/>
    <xf numFmtId="0" fontId="1" fillId="8" borderId="0" xfId="0" applyFont="1" applyFill="1" applyAlignment="1">
      <alignment horizontal="right"/>
    </xf>
    <xf numFmtId="0" fontId="12" fillId="8" borderId="0" xfId="0" applyFont="1" applyFill="1" applyBorder="1"/>
    <xf numFmtId="0" fontId="12" fillId="8" borderId="0" xfId="0" applyFont="1" applyFill="1"/>
    <xf numFmtId="0" fontId="9" fillId="8" borderId="0" xfId="0" applyFont="1" applyFill="1" applyAlignment="1">
      <alignment horizontal="right"/>
    </xf>
    <xf numFmtId="0" fontId="9" fillId="8" borderId="0" xfId="0" applyFont="1" applyFill="1" applyAlignment="1">
      <alignment horizontal="center"/>
    </xf>
    <xf numFmtId="0" fontId="12" fillId="8" borderId="0" xfId="0" applyFont="1" applyFill="1" applyAlignment="1">
      <alignment horizontal="right"/>
    </xf>
    <xf numFmtId="0" fontId="12" fillId="8" borderId="3" xfId="0" applyFont="1" applyFill="1" applyBorder="1"/>
    <xf numFmtId="0" fontId="12" fillId="8" borderId="33" xfId="0" applyFont="1" applyFill="1" applyBorder="1"/>
    <xf numFmtId="0" fontId="9" fillId="8" borderId="12" xfId="0" applyFont="1" applyFill="1" applyBorder="1" applyAlignment="1">
      <alignment horizontal="center"/>
    </xf>
    <xf numFmtId="0" fontId="9" fillId="8" borderId="7" xfId="0" applyFont="1" applyFill="1" applyBorder="1" applyAlignment="1">
      <alignment horizontal="center"/>
    </xf>
    <xf numFmtId="0" fontId="9" fillId="8" borderId="12" xfId="0" applyFont="1" applyFill="1" applyBorder="1"/>
    <xf numFmtId="0" fontId="12" fillId="8" borderId="0" xfId="0" applyFont="1" applyFill="1" applyBorder="1" applyAlignment="1">
      <alignment horizontal="right"/>
    </xf>
    <xf numFmtId="164" fontId="12" fillId="8" borderId="0" xfId="0" applyNumberFormat="1" applyFont="1" applyFill="1" applyBorder="1"/>
    <xf numFmtId="164" fontId="12" fillId="8" borderId="4" xfId="0" applyNumberFormat="1" applyFont="1" applyFill="1" applyBorder="1"/>
    <xf numFmtId="164" fontId="12" fillId="8" borderId="5" xfId="0" applyNumberFormat="1" applyFont="1" applyFill="1" applyBorder="1"/>
    <xf numFmtId="0" fontId="10" fillId="8" borderId="0" xfId="0" applyFont="1" applyFill="1" applyBorder="1" applyAlignment="1">
      <alignment horizontal="right"/>
    </xf>
    <xf numFmtId="10" fontId="13" fillId="8" borderId="0" xfId="0" applyNumberFormat="1" applyFont="1" applyFill="1" applyBorder="1" applyAlignment="1">
      <alignment horizontal="center"/>
    </xf>
    <xf numFmtId="0" fontId="14" fillId="8" borderId="0" xfId="0" applyFont="1" applyFill="1" applyBorder="1"/>
    <xf numFmtId="164" fontId="14" fillId="8" borderId="0" xfId="0" applyNumberFormat="1" applyFont="1" applyFill="1" applyBorder="1"/>
    <xf numFmtId="164" fontId="14" fillId="8" borderId="5" xfId="0" applyNumberFormat="1" applyFont="1" applyFill="1" applyBorder="1"/>
    <xf numFmtId="0" fontId="14" fillId="8" borderId="0" xfId="0" applyFont="1" applyFill="1"/>
    <xf numFmtId="0" fontId="14" fillId="8" borderId="0" xfId="0" applyFont="1" applyFill="1" applyBorder="1" applyAlignment="1">
      <alignment horizontal="right"/>
    </xf>
    <xf numFmtId="0" fontId="14" fillId="8" borderId="0" xfId="0" applyFont="1" applyFill="1" applyBorder="1" applyAlignment="1">
      <alignment horizontal="center"/>
    </xf>
    <xf numFmtId="0" fontId="14" fillId="8" borderId="3" xfId="0" applyFont="1" applyFill="1" applyBorder="1" applyAlignment="1">
      <alignment horizontal="right"/>
    </xf>
    <xf numFmtId="0" fontId="14" fillId="8" borderId="3" xfId="0" applyFont="1" applyFill="1" applyBorder="1"/>
    <xf numFmtId="164" fontId="14" fillId="8" borderId="3" xfId="0" applyNumberFormat="1" applyFont="1" applyFill="1" applyBorder="1"/>
    <xf numFmtId="164" fontId="14" fillId="8" borderId="6" xfId="0" applyNumberFormat="1" applyFont="1" applyFill="1" applyBorder="1"/>
    <xf numFmtId="0" fontId="9" fillId="8" borderId="0" xfId="0" applyFont="1" applyFill="1" applyBorder="1" applyAlignment="1">
      <alignment horizontal="right"/>
    </xf>
    <xf numFmtId="10" fontId="9" fillId="8" borderId="0" xfId="0" applyNumberFormat="1" applyFont="1" applyFill="1" applyBorder="1" applyAlignment="1">
      <alignment horizontal="center"/>
    </xf>
    <xf numFmtId="0" fontId="9" fillId="8" borderId="0" xfId="0" applyFont="1" applyFill="1" applyBorder="1"/>
    <xf numFmtId="0" fontId="9" fillId="8" borderId="0" xfId="0" applyFont="1" applyFill="1"/>
    <xf numFmtId="0" fontId="12" fillId="8" borderId="0" xfId="0" applyFont="1" applyFill="1" applyBorder="1" applyAlignment="1">
      <alignment horizontal="center"/>
    </xf>
    <xf numFmtId="164" fontId="16" fillId="8" borderId="5" xfId="0" applyNumberFormat="1" applyFont="1" applyFill="1" applyBorder="1"/>
    <xf numFmtId="0" fontId="16" fillId="8" borderId="0" xfId="0" applyFont="1" applyFill="1"/>
    <xf numFmtId="0" fontId="16" fillId="8" borderId="0" xfId="0" applyFont="1" applyFill="1" applyBorder="1"/>
    <xf numFmtId="0" fontId="16" fillId="8" borderId="0" xfId="0" applyFont="1" applyFill="1" applyBorder="1" applyAlignment="1">
      <alignment horizontal="right"/>
    </xf>
    <xf numFmtId="0" fontId="16" fillId="8" borderId="0" xfId="0" applyFont="1" applyFill="1" applyBorder="1" applyAlignment="1">
      <alignment horizontal="center"/>
    </xf>
    <xf numFmtId="164" fontId="16" fillId="8" borderId="0" xfId="0" applyNumberFormat="1" applyFont="1" applyFill="1" applyBorder="1"/>
    <xf numFmtId="0" fontId="10" fillId="8" borderId="3" xfId="0" applyFont="1" applyFill="1" applyBorder="1" applyAlignment="1">
      <alignment horizontal="right"/>
    </xf>
    <xf numFmtId="164" fontId="16" fillId="8" borderId="6" xfId="0" applyNumberFormat="1" applyFont="1" applyFill="1" applyBorder="1"/>
    <xf numFmtId="2" fontId="12" fillId="8" borderId="34" xfId="0" applyNumberFormat="1" applyFont="1" applyFill="1" applyBorder="1"/>
    <xf numFmtId="0" fontId="12" fillId="8" borderId="32" xfId="0" applyFont="1" applyFill="1" applyBorder="1"/>
    <xf numFmtId="164" fontId="12" fillId="8" borderId="6" xfId="0" applyNumberFormat="1" applyFont="1" applyFill="1" applyBorder="1"/>
    <xf numFmtId="0" fontId="17" fillId="8" borderId="0" xfId="0" applyFont="1" applyFill="1" applyBorder="1" applyAlignment="1">
      <alignment horizontal="right"/>
    </xf>
    <xf numFmtId="0" fontId="9" fillId="8" borderId="0" xfId="0" applyFont="1" applyFill="1" applyBorder="1" applyAlignment="1">
      <alignment horizontal="center"/>
    </xf>
    <xf numFmtId="164" fontId="9" fillId="8" borderId="0" xfId="0" applyNumberFormat="1" applyFont="1" applyFill="1" applyBorder="1"/>
    <xf numFmtId="0" fontId="1" fillId="9" borderId="0" xfId="0" applyFont="1" applyFill="1"/>
    <xf numFmtId="0" fontId="1" fillId="9" borderId="0" xfId="0" applyFont="1" applyFill="1" applyAlignment="1">
      <alignment horizontal="right"/>
    </xf>
    <xf numFmtId="0" fontId="12" fillId="9" borderId="0" xfId="0" applyFont="1" applyFill="1" applyBorder="1"/>
    <xf numFmtId="0" fontId="12" fillId="9" borderId="0" xfId="0" applyFont="1" applyFill="1"/>
    <xf numFmtId="0" fontId="9" fillId="9" borderId="0" xfId="0" applyFont="1" applyFill="1" applyAlignment="1">
      <alignment horizontal="right"/>
    </xf>
    <xf numFmtId="0" fontId="9" fillId="9" borderId="0" xfId="0" applyFont="1" applyFill="1" applyAlignment="1">
      <alignment horizontal="center"/>
    </xf>
    <xf numFmtId="0" fontId="10" fillId="5" borderId="12" xfId="0" applyFont="1" applyFill="1" applyBorder="1" applyAlignment="1">
      <alignment horizontal="center"/>
    </xf>
    <xf numFmtId="0" fontId="10" fillId="5" borderId="12" xfId="0" applyFont="1" applyFill="1" applyBorder="1" applyAlignment="1">
      <alignment horizontal="right"/>
    </xf>
    <xf numFmtId="0" fontId="12" fillId="5" borderId="7" xfId="0" applyFont="1" applyFill="1" applyBorder="1" applyAlignment="1">
      <alignment horizontal="right"/>
    </xf>
    <xf numFmtId="0" fontId="12" fillId="9" borderId="0" xfId="0" applyFont="1" applyFill="1" applyAlignment="1">
      <alignment horizontal="right"/>
    </xf>
    <xf numFmtId="0" fontId="12" fillId="9" borderId="3" xfId="0" applyFont="1" applyFill="1" applyBorder="1"/>
    <xf numFmtId="0" fontId="12" fillId="9" borderId="33" xfId="0" applyFont="1" applyFill="1" applyBorder="1"/>
    <xf numFmtId="0" fontId="9" fillId="9" borderId="12" xfId="0" applyFont="1" applyFill="1" applyBorder="1" applyAlignment="1">
      <alignment horizontal="center"/>
    </xf>
    <xf numFmtId="0" fontId="9" fillId="9" borderId="7" xfId="0" applyFont="1" applyFill="1" applyBorder="1" applyAlignment="1">
      <alignment horizontal="center"/>
    </xf>
    <xf numFmtId="0" fontId="9" fillId="9" borderId="12" xfId="0" applyFont="1" applyFill="1" applyBorder="1"/>
    <xf numFmtId="0" fontId="12" fillId="9" borderId="0" xfId="0" applyFont="1" applyFill="1" applyBorder="1" applyAlignment="1">
      <alignment horizontal="right"/>
    </xf>
    <xf numFmtId="0" fontId="12" fillId="5" borderId="7" xfId="0" applyFont="1" applyFill="1" applyBorder="1" applyAlignment="1">
      <alignment horizontal="center"/>
    </xf>
    <xf numFmtId="164" fontId="12" fillId="9" borderId="0" xfId="0" applyNumberFormat="1" applyFont="1" applyFill="1" applyBorder="1"/>
    <xf numFmtId="164" fontId="12" fillId="9" borderId="4" xfId="0" applyNumberFormat="1" applyFont="1" applyFill="1" applyBorder="1"/>
    <xf numFmtId="164" fontId="12" fillId="9" borderId="5" xfId="0" applyNumberFormat="1" applyFont="1" applyFill="1" applyBorder="1"/>
    <xf numFmtId="0" fontId="10" fillId="9" borderId="0" xfId="0" applyFont="1" applyFill="1" applyBorder="1" applyAlignment="1">
      <alignment horizontal="right"/>
    </xf>
    <xf numFmtId="10" fontId="13" fillId="9" borderId="0" xfId="0" applyNumberFormat="1" applyFont="1" applyFill="1" applyBorder="1" applyAlignment="1">
      <alignment horizontal="center"/>
    </xf>
    <xf numFmtId="0" fontId="14" fillId="9" borderId="0" xfId="0" applyFont="1" applyFill="1" applyBorder="1"/>
    <xf numFmtId="164" fontId="14" fillId="9" borderId="0" xfId="0" applyNumberFormat="1" applyFont="1" applyFill="1" applyBorder="1"/>
    <xf numFmtId="164" fontId="14" fillId="9" borderId="5" xfId="0" applyNumberFormat="1" applyFont="1" applyFill="1" applyBorder="1"/>
    <xf numFmtId="0" fontId="14" fillId="9" borderId="0" xfId="0" applyFont="1" applyFill="1"/>
    <xf numFmtId="0" fontId="14" fillId="9" borderId="0" xfId="0" applyFont="1" applyFill="1" applyBorder="1" applyAlignment="1">
      <alignment horizontal="right"/>
    </xf>
    <xf numFmtId="0" fontId="14" fillId="5" borderId="7" xfId="0" applyFont="1" applyFill="1" applyBorder="1" applyAlignment="1">
      <alignment horizontal="center"/>
    </xf>
    <xf numFmtId="0" fontId="14" fillId="9" borderId="0" xfId="0" applyFont="1" applyFill="1" applyBorder="1" applyAlignment="1">
      <alignment horizontal="center"/>
    </xf>
    <xf numFmtId="0" fontId="14" fillId="9" borderId="3" xfId="0" applyFont="1" applyFill="1" applyBorder="1" applyAlignment="1">
      <alignment horizontal="right"/>
    </xf>
    <xf numFmtId="0" fontId="14" fillId="9" borderId="3" xfId="0" applyFont="1" applyFill="1" applyBorder="1"/>
    <xf numFmtId="164" fontId="14" fillId="9" borderId="3" xfId="0" applyNumberFormat="1" applyFont="1" applyFill="1" applyBorder="1"/>
    <xf numFmtId="164" fontId="14" fillId="9" borderId="6" xfId="0" applyNumberFormat="1" applyFont="1" applyFill="1" applyBorder="1"/>
    <xf numFmtId="0" fontId="9" fillId="9" borderId="0" xfId="0" applyFont="1" applyFill="1" applyBorder="1" applyAlignment="1">
      <alignment horizontal="right"/>
    </xf>
    <xf numFmtId="10" fontId="9" fillId="9" borderId="0" xfId="0" applyNumberFormat="1" applyFont="1" applyFill="1" applyBorder="1" applyAlignment="1">
      <alignment horizontal="center"/>
    </xf>
    <xf numFmtId="0" fontId="9" fillId="9" borderId="0" xfId="0" applyFont="1" applyFill="1" applyBorder="1"/>
    <xf numFmtId="0" fontId="9" fillId="9" borderId="0" xfId="0" applyFont="1" applyFill="1"/>
    <xf numFmtId="0" fontId="12" fillId="9" borderId="0" xfId="0" applyFont="1" applyFill="1" applyBorder="1" applyAlignment="1">
      <alignment horizontal="center"/>
    </xf>
    <xf numFmtId="164" fontId="16" fillId="9" borderId="5" xfId="0" applyNumberFormat="1" applyFont="1" applyFill="1" applyBorder="1"/>
    <xf numFmtId="0" fontId="16" fillId="9" borderId="0" xfId="0" applyFont="1" applyFill="1"/>
    <xf numFmtId="0" fontId="16" fillId="9" borderId="0" xfId="0" applyFont="1" applyFill="1" applyBorder="1"/>
    <xf numFmtId="0" fontId="16" fillId="9" borderId="0" xfId="0" applyFont="1" applyFill="1" applyBorder="1" applyAlignment="1">
      <alignment horizontal="right"/>
    </xf>
    <xf numFmtId="0" fontId="16" fillId="9" borderId="0" xfId="0" applyFont="1" applyFill="1" applyBorder="1" applyAlignment="1">
      <alignment horizontal="center"/>
    </xf>
    <xf numFmtId="164" fontId="16" fillId="9" borderId="0" xfId="0" applyNumberFormat="1" applyFont="1" applyFill="1" applyBorder="1"/>
    <xf numFmtId="0" fontId="16" fillId="5" borderId="7" xfId="0" applyFont="1" applyFill="1" applyBorder="1" applyAlignment="1">
      <alignment horizontal="center"/>
    </xf>
    <xf numFmtId="0" fontId="10" fillId="9" borderId="3" xfId="0" applyFont="1" applyFill="1" applyBorder="1" applyAlignment="1">
      <alignment horizontal="right"/>
    </xf>
    <xf numFmtId="164" fontId="16" fillId="9" borderId="6" xfId="0" applyNumberFormat="1" applyFont="1" applyFill="1" applyBorder="1"/>
    <xf numFmtId="2" fontId="12" fillId="9" borderId="34" xfId="0" applyNumberFormat="1" applyFont="1" applyFill="1" applyBorder="1"/>
    <xf numFmtId="0" fontId="12" fillId="9" borderId="32" xfId="0" applyFont="1" applyFill="1" applyBorder="1"/>
    <xf numFmtId="164" fontId="12" fillId="9" borderId="6" xfId="0" applyNumberFormat="1" applyFont="1" applyFill="1" applyBorder="1"/>
    <xf numFmtId="0" fontId="17" fillId="9" borderId="0" xfId="0" applyFont="1" applyFill="1" applyBorder="1" applyAlignment="1">
      <alignment horizontal="right"/>
    </xf>
    <xf numFmtId="0" fontId="9" fillId="9" borderId="0" xfId="0" applyFont="1" applyFill="1" applyBorder="1" applyAlignment="1">
      <alignment horizontal="center"/>
    </xf>
    <xf numFmtId="164" fontId="9" fillId="9" borderId="0" xfId="0" applyNumberFormat="1" applyFont="1" applyFill="1" applyBorder="1"/>
    <xf numFmtId="10" fontId="0" fillId="7" borderId="3" xfId="0" applyNumberFormat="1" applyFill="1" applyBorder="1"/>
    <xf numFmtId="10" fontId="8" fillId="7" borderId="0" xfId="0" applyNumberFormat="1" applyFont="1" applyFill="1" applyBorder="1"/>
    <xf numFmtId="164" fontId="0" fillId="8" borderId="17" xfId="0" applyNumberFormat="1" applyFill="1" applyBorder="1"/>
    <xf numFmtId="10" fontId="0" fillId="8" borderId="12" xfId="0" applyNumberFormat="1" applyFill="1" applyBorder="1"/>
    <xf numFmtId="0" fontId="0" fillId="8" borderId="18" xfId="0" applyFill="1" applyBorder="1"/>
    <xf numFmtId="10" fontId="8" fillId="8" borderId="35" xfId="0" applyNumberFormat="1" applyFont="1" applyFill="1" applyBorder="1"/>
    <xf numFmtId="164" fontId="0" fillId="9" borderId="17" xfId="0" applyNumberFormat="1" applyFill="1" applyBorder="1"/>
    <xf numFmtId="10" fontId="0" fillId="9" borderId="12" xfId="0" applyNumberFormat="1" applyFill="1" applyBorder="1"/>
    <xf numFmtId="0" fontId="0" fillId="9" borderId="18" xfId="0" applyFill="1" applyBorder="1"/>
    <xf numFmtId="10" fontId="8" fillId="9" borderId="35" xfId="0" applyNumberFormat="1" applyFont="1" applyFill="1" applyBorder="1"/>
    <xf numFmtId="164" fontId="18" fillId="6" borderId="25" xfId="0" applyNumberFormat="1" applyFont="1" applyFill="1" applyBorder="1"/>
    <xf numFmtId="164" fontId="18" fillId="6" borderId="7" xfId="0" applyNumberFormat="1" applyFont="1" applyFill="1" applyBorder="1"/>
    <xf numFmtId="164" fontId="18" fillId="6" borderId="34" xfId="0" applyNumberFormat="1" applyFont="1" applyFill="1" applyBorder="1"/>
    <xf numFmtId="164" fontId="18" fillId="6" borderId="36" xfId="0" applyNumberFormat="1" applyFont="1" applyFill="1" applyBorder="1"/>
    <xf numFmtId="164" fontId="18" fillId="7" borderId="25" xfId="0" applyNumberFormat="1" applyFont="1" applyFill="1" applyBorder="1"/>
    <xf numFmtId="164" fontId="18" fillId="7" borderId="7" xfId="0" applyNumberFormat="1" applyFont="1" applyFill="1" applyBorder="1"/>
    <xf numFmtId="164" fontId="18" fillId="7" borderId="34" xfId="0" applyNumberFormat="1" applyFont="1" applyFill="1" applyBorder="1"/>
    <xf numFmtId="164" fontId="18" fillId="7" borderId="36" xfId="0" applyNumberFormat="1" applyFont="1" applyFill="1" applyBorder="1"/>
    <xf numFmtId="164" fontId="18" fillId="8" borderId="25" xfId="0" applyNumberFormat="1" applyFont="1" applyFill="1" applyBorder="1"/>
    <xf numFmtId="164" fontId="18" fillId="8" borderId="7" xfId="0" applyNumberFormat="1" applyFont="1" applyFill="1" applyBorder="1"/>
    <xf numFmtId="164" fontId="18" fillId="8" borderId="34" xfId="0" applyNumberFormat="1" applyFont="1" applyFill="1" applyBorder="1"/>
    <xf numFmtId="164" fontId="18" fillId="8" borderId="36" xfId="0" applyNumberFormat="1" applyFont="1" applyFill="1" applyBorder="1"/>
    <xf numFmtId="164" fontId="18" fillId="9" borderId="25" xfId="0" applyNumberFormat="1" applyFont="1" applyFill="1" applyBorder="1"/>
    <xf numFmtId="164" fontId="18" fillId="9" borderId="7" xfId="0" applyNumberFormat="1" applyFont="1" applyFill="1" applyBorder="1"/>
    <xf numFmtId="164" fontId="18" fillId="9" borderId="34" xfId="0" applyNumberFormat="1" applyFont="1" applyFill="1" applyBorder="1"/>
    <xf numFmtId="164" fontId="18" fillId="9" borderId="36" xfId="0" applyNumberFormat="1" applyFont="1" applyFill="1" applyBorder="1"/>
    <xf numFmtId="9" fontId="12" fillId="5" borderId="7" xfId="0" applyNumberFormat="1" applyFont="1" applyFill="1" applyBorder="1" applyAlignment="1">
      <alignment horizontal="center"/>
    </xf>
    <xf numFmtId="0" fontId="12" fillId="8" borderId="0" xfId="0" applyFont="1" applyFill="1" applyAlignment="1"/>
    <xf numFmtId="0" fontId="8" fillId="13" borderId="27" xfId="0" applyFont="1" applyFill="1" applyBorder="1" applyAlignment="1">
      <alignment horizontal="center"/>
    </xf>
    <xf numFmtId="0" fontId="8" fillId="13" borderId="1" xfId="0" applyFont="1" applyFill="1" applyBorder="1" applyAlignment="1">
      <alignment horizontal="center"/>
    </xf>
    <xf numFmtId="0" fontId="8" fillId="13" borderId="37" xfId="0" applyFont="1" applyFill="1" applyBorder="1" applyAlignment="1">
      <alignment horizontal="center"/>
    </xf>
    <xf numFmtId="0" fontId="8" fillId="2" borderId="27" xfId="0" applyFont="1" applyFill="1" applyBorder="1" applyAlignment="1">
      <alignment horizontal="right"/>
    </xf>
    <xf numFmtId="0" fontId="8" fillId="2" borderId="28" xfId="0" applyFont="1" applyFill="1" applyBorder="1" applyAlignment="1">
      <alignment horizontal="right"/>
    </xf>
    <xf numFmtId="0" fontId="8" fillId="2" borderId="2" xfId="0" applyFont="1" applyFill="1" applyBorder="1" applyAlignment="1">
      <alignment horizontal="right"/>
    </xf>
    <xf numFmtId="0" fontId="8" fillId="2" borderId="0" xfId="0" applyFont="1" applyFill="1" applyAlignment="1">
      <alignment horizontal="right"/>
    </xf>
    <xf numFmtId="0" fontId="8" fillId="2" borderId="7" xfId="0" applyFont="1" applyFill="1" applyBorder="1" applyAlignment="1">
      <alignment horizontal="right"/>
    </xf>
    <xf numFmtId="0" fontId="12" fillId="6" borderId="0" xfId="0" applyFont="1" applyFill="1" applyAlignment="1"/>
    <xf numFmtId="0" fontId="9" fillId="6" borderId="34" xfId="0" applyFont="1" applyFill="1" applyBorder="1" applyAlignment="1">
      <alignment horizontal="center"/>
    </xf>
    <xf numFmtId="0" fontId="9" fillId="6" borderId="32" xfId="0" applyFont="1" applyFill="1" applyBorder="1" applyAlignment="1">
      <alignment horizontal="center"/>
    </xf>
    <xf numFmtId="0" fontId="12" fillId="12" borderId="37" xfId="0" applyFont="1" applyFill="1" applyBorder="1"/>
    <xf numFmtId="0" fontId="8" fillId="6" borderId="12" xfId="0" applyFont="1" applyFill="1" applyBorder="1" applyAlignment="1">
      <alignment horizontal="center"/>
    </xf>
    <xf numFmtId="0" fontId="8" fillId="6" borderId="7" xfId="0" applyFont="1" applyFill="1" applyBorder="1" applyAlignment="1">
      <alignment horizontal="center"/>
    </xf>
    <xf numFmtId="0" fontId="22" fillId="6" borderId="34" xfId="0" applyFont="1" applyFill="1" applyBorder="1" applyAlignment="1">
      <alignment horizontal="right"/>
    </xf>
    <xf numFmtId="0" fontId="22" fillId="6" borderId="12" xfId="0" applyFont="1" applyFill="1" applyBorder="1" applyAlignment="1">
      <alignment horizontal="right"/>
    </xf>
    <xf numFmtId="164" fontId="22" fillId="6" borderId="12" xfId="0" applyNumberFormat="1" applyFont="1" applyFill="1" applyBorder="1" applyAlignment="1">
      <alignment horizontal="right"/>
    </xf>
    <xf numFmtId="0" fontId="22" fillId="6" borderId="32" xfId="0" applyFont="1" applyFill="1" applyBorder="1" applyAlignment="1">
      <alignment horizontal="right"/>
    </xf>
    <xf numFmtId="164" fontId="22" fillId="6" borderId="6" xfId="0" applyNumberFormat="1" applyFont="1" applyFill="1" applyBorder="1"/>
    <xf numFmtId="164" fontId="22" fillId="6" borderId="5" xfId="0" applyNumberFormat="1" applyFont="1" applyFill="1" applyBorder="1"/>
    <xf numFmtId="0" fontId="8" fillId="7" borderId="7" xfId="0" applyFont="1" applyFill="1" applyBorder="1" applyAlignment="1">
      <alignment horizontal="center"/>
    </xf>
    <xf numFmtId="0" fontId="22" fillId="7" borderId="34" xfId="0" applyFont="1" applyFill="1" applyBorder="1" applyAlignment="1">
      <alignment horizontal="right"/>
    </xf>
    <xf numFmtId="0" fontId="22" fillId="7" borderId="12" xfId="0" applyFont="1" applyFill="1" applyBorder="1"/>
    <xf numFmtId="164" fontId="22" fillId="7" borderId="12" xfId="0" applyNumberFormat="1" applyFont="1" applyFill="1" applyBorder="1"/>
    <xf numFmtId="0" fontId="22" fillId="7" borderId="32" xfId="0" applyFont="1" applyFill="1" applyBorder="1"/>
    <xf numFmtId="164" fontId="22" fillId="7" borderId="6" xfId="0" applyNumberFormat="1" applyFont="1" applyFill="1" applyBorder="1"/>
    <xf numFmtId="164" fontId="22" fillId="7" borderId="5" xfId="0" applyNumberFormat="1" applyFont="1" applyFill="1" applyBorder="1"/>
    <xf numFmtId="0" fontId="8" fillId="7" borderId="0" xfId="0" applyFont="1" applyFill="1" applyBorder="1" applyAlignment="1">
      <alignment horizontal="right"/>
    </xf>
    <xf numFmtId="0" fontId="12" fillId="11" borderId="0" xfId="0" applyFont="1" applyFill="1" applyBorder="1" applyAlignment="1"/>
    <xf numFmtId="0" fontId="12" fillId="11" borderId="1" xfId="0" applyFont="1" applyFill="1" applyBorder="1" applyAlignment="1"/>
    <xf numFmtId="0" fontId="8" fillId="6" borderId="0" xfId="0" applyFont="1" applyFill="1" applyBorder="1" applyAlignment="1">
      <alignment horizontal="right"/>
    </xf>
    <xf numFmtId="0" fontId="8" fillId="8" borderId="7" xfId="0" applyFont="1" applyFill="1" applyBorder="1" applyAlignment="1">
      <alignment horizontal="center"/>
    </xf>
    <xf numFmtId="0" fontId="22" fillId="8" borderId="34" xfId="0" applyFont="1" applyFill="1" applyBorder="1" applyAlignment="1">
      <alignment horizontal="right"/>
    </xf>
    <xf numFmtId="0" fontId="22" fillId="8" borderId="12" xfId="0" applyFont="1" applyFill="1" applyBorder="1"/>
    <xf numFmtId="164" fontId="22" fillId="8" borderId="12" xfId="0" applyNumberFormat="1" applyFont="1" applyFill="1" applyBorder="1"/>
    <xf numFmtId="0" fontId="22" fillId="8" borderId="32" xfId="0" applyFont="1" applyFill="1" applyBorder="1"/>
    <xf numFmtId="164" fontId="22" fillId="8" borderId="6" xfId="0" applyNumberFormat="1" applyFont="1" applyFill="1" applyBorder="1"/>
    <xf numFmtId="164" fontId="22" fillId="8" borderId="5" xfId="0" applyNumberFormat="1" applyFont="1" applyFill="1" applyBorder="1"/>
    <xf numFmtId="0" fontId="8" fillId="8" borderId="0" xfId="0" applyFont="1" applyFill="1" applyBorder="1" applyAlignment="1">
      <alignment horizontal="right"/>
    </xf>
    <xf numFmtId="0" fontId="7" fillId="11" borderId="3" xfId="0" applyFont="1" applyFill="1" applyBorder="1" applyAlignment="1"/>
    <xf numFmtId="0" fontId="8" fillId="9" borderId="7" xfId="0" applyFont="1" applyFill="1" applyBorder="1" applyAlignment="1">
      <alignment horizontal="center"/>
    </xf>
    <xf numFmtId="0" fontId="22" fillId="9" borderId="34" xfId="0" applyFont="1" applyFill="1" applyBorder="1" applyAlignment="1">
      <alignment horizontal="right"/>
    </xf>
    <xf numFmtId="0" fontId="22" fillId="9" borderId="12" xfId="0" applyFont="1" applyFill="1" applyBorder="1"/>
    <xf numFmtId="164" fontId="22" fillId="9" borderId="12" xfId="0" applyNumberFormat="1" applyFont="1" applyFill="1" applyBorder="1"/>
    <xf numFmtId="0" fontId="22" fillId="9" borderId="32" xfId="0" applyFont="1" applyFill="1" applyBorder="1"/>
    <xf numFmtId="164" fontId="22" fillId="9" borderId="6" xfId="0" applyNumberFormat="1" applyFont="1" applyFill="1" applyBorder="1"/>
    <xf numFmtId="164" fontId="22" fillId="9" borderId="5" xfId="0" applyNumberFormat="1" applyFont="1" applyFill="1" applyBorder="1"/>
    <xf numFmtId="0" fontId="8" fillId="9" borderId="0" xfId="0" applyFont="1" applyFill="1" applyBorder="1" applyAlignment="1">
      <alignment horizontal="right"/>
    </xf>
    <xf numFmtId="0" fontId="16" fillId="9" borderId="0" xfId="0" applyFont="1" applyFill="1" applyAlignment="1">
      <alignment horizontal="right"/>
    </xf>
    <xf numFmtId="0" fontId="0" fillId="14" borderId="0" xfId="0" applyFill="1" applyAlignment="1">
      <alignment horizontal="center"/>
    </xf>
    <xf numFmtId="0" fontId="0" fillId="14" borderId="0" xfId="0" applyFill="1"/>
    <xf numFmtId="0" fontId="11" fillId="14" borderId="0" xfId="0" applyFont="1" applyFill="1"/>
    <xf numFmtId="0" fontId="0" fillId="14" borderId="3" xfId="0" applyFill="1" applyBorder="1"/>
    <xf numFmtId="0" fontId="4" fillId="14" borderId="0" xfId="0" applyFont="1" applyFill="1" applyBorder="1" applyAlignment="1">
      <alignment horizontal="right"/>
    </xf>
    <xf numFmtId="0" fontId="4" fillId="14" borderId="0" xfId="0" applyFont="1" applyFill="1" applyAlignment="1">
      <alignment horizontal="right"/>
    </xf>
    <xf numFmtId="0" fontId="4" fillId="14" borderId="12" xfId="0" applyFont="1" applyFill="1" applyBorder="1" applyAlignment="1">
      <alignment horizontal="right"/>
    </xf>
    <xf numFmtId="0" fontId="0" fillId="14" borderId="0" xfId="0" applyFill="1" applyBorder="1"/>
    <xf numFmtId="0" fontId="11" fillId="14" borderId="0" xfId="0" applyFont="1" applyFill="1" applyBorder="1"/>
    <xf numFmtId="0" fontId="1" fillId="14" borderId="0" xfId="0" applyFont="1" applyFill="1" applyBorder="1"/>
    <xf numFmtId="0" fontId="8" fillId="14" borderId="0" xfId="0" applyFont="1" applyFill="1" applyBorder="1"/>
    <xf numFmtId="0" fontId="0" fillId="14" borderId="35" xfId="0" applyFill="1" applyBorder="1"/>
    <xf numFmtId="164" fontId="8" fillId="6" borderId="22" xfId="0" applyNumberFormat="1" applyFont="1" applyFill="1" applyBorder="1"/>
    <xf numFmtId="0" fontId="4" fillId="14" borderId="1" xfId="0" applyFont="1" applyFill="1" applyBorder="1" applyAlignment="1">
      <alignment horizontal="right"/>
    </xf>
    <xf numFmtId="0" fontId="8" fillId="14" borderId="7" xfId="0" applyFont="1" applyFill="1" applyBorder="1" applyAlignment="1">
      <alignment horizontal="right"/>
    </xf>
    <xf numFmtId="164" fontId="8" fillId="8" borderId="22" xfId="0" applyNumberFormat="1" applyFont="1" applyFill="1" applyBorder="1"/>
    <xf numFmtId="0" fontId="24" fillId="0" borderId="0" xfId="1" applyFont="1" applyAlignment="1">
      <alignment vertical="center"/>
    </xf>
    <xf numFmtId="0" fontId="24" fillId="0" borderId="0" xfId="1" applyFont="1" applyBorder="1" applyAlignment="1">
      <alignment vertical="center"/>
    </xf>
    <xf numFmtId="0" fontId="24" fillId="0" borderId="0" xfId="1" applyFont="1" applyAlignment="1">
      <alignment horizontal="center" vertical="center"/>
    </xf>
    <xf numFmtId="0" fontId="30" fillId="16" borderId="0" xfId="1" applyFont="1" applyFill="1" applyAlignment="1">
      <alignment horizontal="center" vertical="center"/>
    </xf>
    <xf numFmtId="0" fontId="25" fillId="15" borderId="2" xfId="1" applyFont="1" applyFill="1" applyBorder="1" applyAlignment="1">
      <alignment horizontal="left" vertical="center" wrapText="1"/>
    </xf>
    <xf numFmtId="0" fontId="25" fillId="15" borderId="3" xfId="1" applyFont="1" applyFill="1" applyBorder="1" applyAlignment="1">
      <alignment horizontal="left" vertical="center" wrapText="1"/>
    </xf>
    <xf numFmtId="0" fontId="25" fillId="15" borderId="30" xfId="1" applyFont="1" applyFill="1" applyBorder="1" applyAlignment="1">
      <alignment horizontal="left" vertical="center" wrapText="1"/>
    </xf>
    <xf numFmtId="0" fontId="28" fillId="0" borderId="0" xfId="1" applyFont="1" applyAlignment="1">
      <alignment horizontal="left" vertical="center" wrapText="1"/>
    </xf>
    <xf numFmtId="0" fontId="28" fillId="0" borderId="0" xfId="1" applyFont="1" applyAlignment="1">
      <alignment horizontal="left" vertical="center"/>
    </xf>
    <xf numFmtId="0" fontId="31" fillId="0" borderId="0" xfId="2" applyAlignment="1">
      <alignment horizontal="left" vertical="center"/>
    </xf>
    <xf numFmtId="14" fontId="28" fillId="0" borderId="0" xfId="1" applyNumberFormat="1" applyFont="1" applyAlignment="1">
      <alignment horizontal="left" vertical="center"/>
    </xf>
    <xf numFmtId="0" fontId="28" fillId="0" borderId="0" xfId="1" applyFont="1" applyAlignment="1">
      <alignment horizontal="center" vertical="center"/>
    </xf>
    <xf numFmtId="0" fontId="27" fillId="0" borderId="34" xfId="1" applyFont="1" applyBorder="1" applyAlignment="1">
      <alignment horizontal="left" vertical="top" wrapText="1"/>
    </xf>
    <xf numFmtId="0" fontId="27" fillId="0" borderId="12" xfId="1" applyFont="1" applyBorder="1" applyAlignment="1">
      <alignment horizontal="left" vertical="top" wrapText="1"/>
    </xf>
    <xf numFmtId="0" fontId="27" fillId="0" borderId="32" xfId="1" applyFont="1" applyBorder="1" applyAlignment="1">
      <alignment horizontal="left" vertical="top" wrapText="1"/>
    </xf>
    <xf numFmtId="0" fontId="26" fillId="15" borderId="34" xfId="1" applyFont="1" applyFill="1" applyBorder="1" applyAlignment="1">
      <alignment horizontal="left" wrapText="1"/>
    </xf>
    <xf numFmtId="0" fontId="26" fillId="15" borderId="12" xfId="1" applyFont="1" applyFill="1" applyBorder="1" applyAlignment="1">
      <alignment horizontal="left" wrapText="1"/>
    </xf>
    <xf numFmtId="0" fontId="26" fillId="15" borderId="32" xfId="1" applyFont="1" applyFill="1" applyBorder="1" applyAlignment="1">
      <alignment horizontal="left" wrapText="1"/>
    </xf>
    <xf numFmtId="0" fontId="29" fillId="16" borderId="34" xfId="1" applyFont="1" applyFill="1" applyBorder="1" applyAlignment="1">
      <alignment horizontal="left" vertical="top" wrapText="1"/>
    </xf>
    <xf numFmtId="0" fontId="29" fillId="16" borderId="12" xfId="1" applyFont="1" applyFill="1" applyBorder="1" applyAlignment="1">
      <alignment horizontal="left" vertical="top" wrapText="1"/>
    </xf>
    <xf numFmtId="0" fontId="29" fillId="16" borderId="32" xfId="1" applyFont="1" applyFill="1" applyBorder="1" applyAlignment="1">
      <alignment horizontal="left" vertical="top" wrapText="1"/>
    </xf>
    <xf numFmtId="0" fontId="26" fillId="15" borderId="34" xfId="1" applyFont="1" applyFill="1" applyBorder="1" applyAlignment="1">
      <alignment horizontal="left" vertical="center"/>
    </xf>
    <xf numFmtId="0" fontId="26" fillId="15" borderId="12" xfId="1" applyFont="1" applyFill="1" applyBorder="1" applyAlignment="1">
      <alignment horizontal="left" vertical="center"/>
    </xf>
    <xf numFmtId="0" fontId="26" fillId="15" borderId="32" xfId="1" applyFont="1" applyFill="1" applyBorder="1" applyAlignment="1">
      <alignment horizontal="left" vertical="center"/>
    </xf>
    <xf numFmtId="0" fontId="28" fillId="0" borderId="34" xfId="1" applyFont="1" applyFill="1" applyBorder="1" applyAlignment="1">
      <alignment horizontal="left" vertical="top" wrapText="1"/>
    </xf>
    <xf numFmtId="0" fontId="28" fillId="0" borderId="12" xfId="1" applyFont="1" applyFill="1" applyBorder="1" applyAlignment="1">
      <alignment horizontal="left" vertical="top" wrapText="1"/>
    </xf>
    <xf numFmtId="0" fontId="28" fillId="0" borderId="32" xfId="1" applyFont="1" applyFill="1" applyBorder="1" applyAlignment="1">
      <alignment horizontal="left" vertical="top" wrapText="1"/>
    </xf>
    <xf numFmtId="0" fontId="28" fillId="0" borderId="28" xfId="1" applyFont="1" applyFill="1" applyBorder="1" applyAlignment="1">
      <alignment horizontal="left" vertical="top" wrapText="1"/>
    </xf>
    <xf numFmtId="0" fontId="28" fillId="0" borderId="0" xfId="1" applyFont="1" applyFill="1" applyBorder="1" applyAlignment="1">
      <alignment horizontal="left" vertical="top" wrapText="1"/>
    </xf>
    <xf numFmtId="0" fontId="28" fillId="0" borderId="33" xfId="1" applyFont="1" applyFill="1" applyBorder="1" applyAlignment="1">
      <alignment horizontal="left" vertical="top" wrapText="1"/>
    </xf>
    <xf numFmtId="0" fontId="28" fillId="0" borderId="2" xfId="1" applyFont="1" applyFill="1" applyBorder="1" applyAlignment="1">
      <alignment horizontal="left" vertical="top" wrapText="1"/>
    </xf>
    <xf numFmtId="0" fontId="28" fillId="0" borderId="3" xfId="1" applyFont="1" applyFill="1" applyBorder="1" applyAlignment="1">
      <alignment horizontal="left" vertical="top" wrapText="1"/>
    </xf>
    <xf numFmtId="0" fontId="28" fillId="0" borderId="30" xfId="1" applyFont="1" applyFill="1" applyBorder="1" applyAlignment="1">
      <alignment horizontal="left" vertical="top" wrapText="1"/>
    </xf>
    <xf numFmtId="0" fontId="20" fillId="2" borderId="0" xfId="0" applyFont="1" applyFill="1" applyBorder="1" applyAlignment="1">
      <alignment horizontal="center"/>
    </xf>
    <xf numFmtId="0" fontId="21" fillId="2" borderId="0" xfId="0" applyFont="1" applyFill="1" applyBorder="1" applyAlignment="1">
      <alignment horizontal="center"/>
    </xf>
    <xf numFmtId="0" fontId="7" fillId="2" borderId="0" xfId="0" applyFont="1" applyFill="1" applyAlignment="1"/>
    <xf numFmtId="0" fontId="9" fillId="11" borderId="19" xfId="0" applyFont="1" applyFill="1" applyBorder="1" applyAlignment="1">
      <alignment horizontal="center"/>
    </xf>
    <xf numFmtId="0" fontId="9" fillId="0" borderId="38" xfId="0" applyFont="1" applyBorder="1" applyAlignment="1">
      <alignment horizontal="center"/>
    </xf>
    <xf numFmtId="0" fontId="8" fillId="13" borderId="1" xfId="0" applyFont="1" applyFill="1" applyBorder="1" applyAlignment="1">
      <alignment horizontal="center"/>
    </xf>
    <xf numFmtId="0" fontId="2" fillId="2" borderId="0" xfId="0" applyFont="1" applyFill="1" applyBorder="1" applyAlignment="1">
      <alignment horizontal="center"/>
    </xf>
    <xf numFmtId="0" fontId="2" fillId="0" borderId="0" xfId="0" applyFont="1" applyBorder="1" applyAlignment="1">
      <alignment horizontal="center"/>
    </xf>
    <xf numFmtId="0" fontId="0" fillId="0" borderId="0" xfId="0" applyAlignment="1"/>
    <xf numFmtId="0" fontId="2" fillId="2" borderId="3" xfId="0" applyFont="1" applyFill="1" applyBorder="1" applyAlignment="1">
      <alignment horizontal="center" vertical="center"/>
    </xf>
    <xf numFmtId="0" fontId="0" fillId="2" borderId="3" xfId="0" applyFill="1" applyBorder="1" applyAlignment="1">
      <alignment horizontal="center" vertical="center"/>
    </xf>
    <xf numFmtId="0" fontId="0" fillId="2" borderId="0" xfId="0" applyFill="1" applyBorder="1" applyAlignment="1">
      <alignment horizontal="center"/>
    </xf>
    <xf numFmtId="0" fontId="10" fillId="6" borderId="0" xfId="0" applyFont="1" applyFill="1" applyAlignment="1">
      <alignment horizontal="right"/>
    </xf>
    <xf numFmtId="0" fontId="12" fillId="0" borderId="0" xfId="0" applyFont="1" applyAlignment="1"/>
    <xf numFmtId="0" fontId="12" fillId="13" borderId="27" xfId="0" applyFont="1" applyFill="1" applyBorder="1" applyAlignment="1">
      <alignment horizontal="center"/>
    </xf>
    <xf numFmtId="0" fontId="12" fillId="13" borderId="1" xfId="0" applyFont="1" applyFill="1" applyBorder="1" applyAlignment="1">
      <alignment horizontal="center"/>
    </xf>
    <xf numFmtId="0" fontId="12" fillId="13" borderId="37" xfId="0" applyFont="1" applyFill="1" applyBorder="1" applyAlignment="1">
      <alignment horizontal="center"/>
    </xf>
    <xf numFmtId="164" fontId="15" fillId="6" borderId="0" xfId="0" applyNumberFormat="1" applyFont="1" applyFill="1" applyBorder="1" applyAlignment="1"/>
    <xf numFmtId="164" fontId="15" fillId="6" borderId="33" xfId="0" applyNumberFormat="1" applyFont="1" applyFill="1" applyBorder="1" applyAlignment="1"/>
    <xf numFmtId="164" fontId="15" fillId="6" borderId="3" xfId="0" applyNumberFormat="1" applyFont="1" applyFill="1" applyBorder="1" applyAlignment="1"/>
    <xf numFmtId="164" fontId="15" fillId="6" borderId="30" xfId="0" applyNumberFormat="1" applyFont="1" applyFill="1" applyBorder="1" applyAlignment="1"/>
    <xf numFmtId="0" fontId="10" fillId="7" borderId="0" xfId="0" applyFont="1" applyFill="1" applyAlignment="1">
      <alignment horizontal="right"/>
    </xf>
    <xf numFmtId="0" fontId="12" fillId="7" borderId="0" xfId="0" applyFont="1" applyFill="1" applyAlignment="1"/>
    <xf numFmtId="164" fontId="15" fillId="7" borderId="0" xfId="0" applyNumberFormat="1" applyFont="1" applyFill="1" applyBorder="1" applyAlignment="1"/>
    <xf numFmtId="164" fontId="15" fillId="7" borderId="33" xfId="0" applyNumberFormat="1" applyFont="1" applyFill="1" applyBorder="1" applyAlignment="1"/>
    <xf numFmtId="164" fontId="15" fillId="7" borderId="3" xfId="0" applyNumberFormat="1" applyFont="1" applyFill="1" applyBorder="1" applyAlignment="1"/>
    <xf numFmtId="164" fontId="15" fillId="7" borderId="30" xfId="0" applyNumberFormat="1" applyFont="1" applyFill="1" applyBorder="1" applyAlignment="1"/>
    <xf numFmtId="0" fontId="10" fillId="8" borderId="0" xfId="0" applyFont="1" applyFill="1" applyAlignment="1">
      <alignment horizontal="right"/>
    </xf>
    <xf numFmtId="0" fontId="12" fillId="8" borderId="0" xfId="0" applyFont="1" applyFill="1" applyAlignment="1"/>
    <xf numFmtId="164" fontId="15" fillId="8" borderId="0" xfId="0" applyNumberFormat="1" applyFont="1" applyFill="1" applyBorder="1" applyAlignment="1"/>
    <xf numFmtId="164" fontId="15" fillId="8" borderId="33" xfId="0" applyNumberFormat="1" applyFont="1" applyFill="1" applyBorder="1" applyAlignment="1"/>
    <xf numFmtId="164" fontId="15" fillId="8" borderId="3" xfId="0" applyNumberFormat="1" applyFont="1" applyFill="1" applyBorder="1" applyAlignment="1"/>
    <xf numFmtId="164" fontId="15" fillId="8" borderId="30" xfId="0" applyNumberFormat="1" applyFont="1" applyFill="1" applyBorder="1" applyAlignment="1"/>
    <xf numFmtId="0" fontId="10" fillId="9" borderId="0" xfId="0" applyFont="1" applyFill="1" applyAlignment="1">
      <alignment horizontal="right"/>
    </xf>
    <xf numFmtId="0" fontId="12" fillId="9" borderId="0" xfId="0" applyFont="1" applyFill="1" applyAlignment="1"/>
    <xf numFmtId="164" fontId="15" fillId="9" borderId="0" xfId="0" applyNumberFormat="1" applyFont="1" applyFill="1" applyBorder="1" applyAlignment="1"/>
    <xf numFmtId="164" fontId="15" fillId="9" borderId="33" xfId="0" applyNumberFormat="1" applyFont="1" applyFill="1" applyBorder="1" applyAlignment="1"/>
    <xf numFmtId="164" fontId="15" fillId="9" borderId="3" xfId="0" applyNumberFormat="1" applyFont="1" applyFill="1" applyBorder="1" applyAlignment="1"/>
    <xf numFmtId="164" fontId="15" fillId="9" borderId="30" xfId="0" applyNumberFormat="1" applyFont="1" applyFill="1" applyBorder="1" applyAlignment="1"/>
    <xf numFmtId="0" fontId="22" fillId="7" borderId="39" xfId="0" applyFont="1" applyFill="1" applyBorder="1" applyAlignment="1">
      <alignment horizontal="center"/>
    </xf>
    <xf numFmtId="0" fontId="19" fillId="7" borderId="40" xfId="0" applyFont="1" applyFill="1" applyBorder="1" applyAlignment="1">
      <alignment horizontal="center"/>
    </xf>
    <xf numFmtId="0" fontId="19" fillId="7" borderId="41" xfId="0" applyFont="1" applyFill="1" applyBorder="1" applyAlignment="1">
      <alignment horizontal="center"/>
    </xf>
    <xf numFmtId="0" fontId="22" fillId="8" borderId="39" xfId="0" applyFont="1" applyFill="1" applyBorder="1" applyAlignment="1">
      <alignment horizontal="center"/>
    </xf>
    <xf numFmtId="0" fontId="19" fillId="8" borderId="40" xfId="0" applyFont="1" applyFill="1" applyBorder="1" applyAlignment="1">
      <alignment horizontal="center"/>
    </xf>
    <xf numFmtId="0" fontId="19" fillId="8" borderId="41" xfId="0" applyFont="1" applyFill="1" applyBorder="1" applyAlignment="1">
      <alignment horizontal="center"/>
    </xf>
    <xf numFmtId="0" fontId="22" fillId="9" borderId="39" xfId="0" applyFont="1" applyFill="1" applyBorder="1" applyAlignment="1">
      <alignment horizontal="center"/>
    </xf>
    <xf numFmtId="0" fontId="19" fillId="9" borderId="40" xfId="0" applyFont="1" applyFill="1" applyBorder="1" applyAlignment="1">
      <alignment horizontal="center"/>
    </xf>
    <xf numFmtId="0" fontId="19" fillId="9" borderId="41" xfId="0" applyFont="1" applyFill="1" applyBorder="1" applyAlignment="1">
      <alignment horizontal="center"/>
    </xf>
    <xf numFmtId="0" fontId="22" fillId="6" borderId="39" xfId="0" applyFont="1" applyFill="1" applyBorder="1" applyAlignment="1">
      <alignment horizontal="center"/>
    </xf>
    <xf numFmtId="0" fontId="19" fillId="6" borderId="40" xfId="0" applyFont="1" applyFill="1" applyBorder="1" applyAlignment="1">
      <alignment horizontal="center"/>
    </xf>
    <xf numFmtId="0" fontId="19" fillId="6" borderId="41" xfId="0" applyFont="1" applyFill="1" applyBorder="1" applyAlignment="1">
      <alignment horizontal="center"/>
    </xf>
  </cellXfs>
  <cellStyles count="3">
    <cellStyle name="Hyperlink" xfId="2" builtinId="8"/>
    <cellStyle name="Normal" xfId="0" builtinId="0"/>
    <cellStyle name="Normal 2" xfId="1"/>
  </cellStyles>
  <dxfs count="1">
    <dxf>
      <font>
        <condense val="0"/>
        <extend val="0"/>
        <color auto="1"/>
      </font>
      <fill>
        <patternFill>
          <bgColor indexed="13"/>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t>Cost of Production Comparison</a:t>
            </a:r>
          </a:p>
        </c:rich>
      </c:tx>
      <c:layout>
        <c:manualLayout>
          <c:xMode val="edge"/>
          <c:yMode val="edge"/>
          <c:x val="0.24688576718607849"/>
          <c:y val="2.6354314406351383E-2"/>
        </c:manualLayout>
      </c:layout>
      <c:overlay val="0"/>
      <c:spPr>
        <a:noFill/>
        <a:ln w="25400">
          <a:noFill/>
        </a:ln>
      </c:spPr>
    </c:title>
    <c:autoTitleDeleted val="0"/>
    <c:plotArea>
      <c:layout>
        <c:manualLayout>
          <c:layoutTarget val="inner"/>
          <c:xMode val="edge"/>
          <c:yMode val="edge"/>
          <c:x val="0.11211784229336375"/>
          <c:y val="0.14641288433382138"/>
          <c:w val="0.86410013807915687"/>
          <c:h val="0.70863836017569548"/>
        </c:manualLayout>
      </c:layout>
      <c:barChart>
        <c:barDir val="col"/>
        <c:grouping val="clustered"/>
        <c:varyColors val="0"/>
        <c:ser>
          <c:idx val="0"/>
          <c:order val="0"/>
          <c:tx>
            <c:strRef>
              <c:f>'Block Comparison'!$C$3</c:f>
              <c:strCache>
                <c:ptCount val="1"/>
                <c:pt idx="0">
                  <c:v>Adjusted Cost (Acre)</c:v>
                </c:pt>
              </c:strCache>
            </c:strRef>
          </c:tx>
          <c:spPr>
            <a:solidFill>
              <a:srgbClr val="9999FF"/>
            </a:solidFill>
            <a:ln w="12700">
              <a:solidFill>
                <a:srgbClr val="000000"/>
              </a:solidFill>
              <a:prstDash val="solid"/>
            </a:ln>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apples</c:v>
              </c:pt>
              <c:pt idx="1">
                <c:v> peaches &amp; nectarines</c:v>
              </c:pt>
              <c:pt idx="2">
                <c:v> cherries</c:v>
              </c:pt>
              <c:pt idx="3">
                <c:v> pears</c:v>
              </c:pt>
            </c:strLit>
          </c:cat>
          <c:val>
            <c:numRef>
              <c:f>('Block Comparison'!$C$4,'Block Comparison'!$G$4,'Block Comparison'!$C$18,'Block Comparison'!$G$18)</c:f>
              <c:numCache>
                <c:formatCode>"$"#,##0.00</c:formatCode>
                <c:ptCount val="4"/>
                <c:pt idx="0">
                  <c:v>3029.25</c:v>
                </c:pt>
                <c:pt idx="1">
                  <c:v>2775.8062500000001</c:v>
                </c:pt>
                <c:pt idx="2">
                  <c:v>2633.4656249999998</c:v>
                </c:pt>
                <c:pt idx="3">
                  <c:v>2507.4656249999998</c:v>
                </c:pt>
              </c:numCache>
            </c:numRef>
          </c:val>
        </c:ser>
        <c:ser>
          <c:idx val="1"/>
          <c:order val="1"/>
          <c:tx>
            <c:strRef>
              <c:f>'Block Comparison'!$D$3</c:f>
              <c:strCache>
                <c:ptCount val="1"/>
                <c:pt idx="0">
                  <c:v>per bushel</c:v>
                </c:pt>
              </c:strCache>
            </c:strRef>
          </c:tx>
          <c:spPr>
            <a:solidFill>
              <a:srgbClr val="993366"/>
            </a:solidFill>
            <a:ln w="12700">
              <a:solidFill>
                <a:srgbClr val="000000"/>
              </a:solidFill>
              <a:prstDash val="solid"/>
            </a:ln>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apples</c:v>
              </c:pt>
              <c:pt idx="1">
                <c:v> peaches &amp; nectarines</c:v>
              </c:pt>
              <c:pt idx="2">
                <c:v> cherries</c:v>
              </c:pt>
              <c:pt idx="3">
                <c:v> pears</c:v>
              </c:pt>
            </c:strLit>
          </c:cat>
          <c:val>
            <c:numRef>
              <c:f>('Block Comparison'!$D$4,'Block Comparison'!$H$4,'Block Comparison'!$D$18,'Block Comparison'!$H$18)</c:f>
              <c:numCache>
                <c:formatCode>"$"#,##0.00</c:formatCode>
                <c:ptCount val="4"/>
                <c:pt idx="0">
                  <c:v>189.328125</c:v>
                </c:pt>
                <c:pt idx="1">
                  <c:v>555.16125</c:v>
                </c:pt>
                <c:pt idx="2">
                  <c:v>131.67328125</c:v>
                </c:pt>
                <c:pt idx="3">
                  <c:v>250.74656249999998</c:v>
                </c:pt>
              </c:numCache>
            </c:numRef>
          </c:val>
        </c:ser>
        <c:dLbls>
          <c:showLegendKey val="0"/>
          <c:showVal val="0"/>
          <c:showCatName val="0"/>
          <c:showSerName val="0"/>
          <c:showPercent val="0"/>
          <c:showBubbleSize val="0"/>
        </c:dLbls>
        <c:gapWidth val="150"/>
        <c:axId val="729448504"/>
        <c:axId val="119997312"/>
      </c:barChart>
      <c:catAx>
        <c:axId val="729448504"/>
        <c:scaling>
          <c:orientation val="minMax"/>
        </c:scaling>
        <c:delete val="0"/>
        <c:axPos val="b"/>
        <c:title>
          <c:tx>
            <c:rich>
              <a:bodyPr/>
              <a:lstStyle/>
              <a:p>
                <a:pPr>
                  <a:defRPr sz="1400" b="1" i="0" u="none" strike="noStrike" baseline="0">
                    <a:solidFill>
                      <a:srgbClr val="000000"/>
                    </a:solidFill>
                    <a:latin typeface="Calibri"/>
                    <a:ea typeface="Calibri"/>
                    <a:cs typeface="Calibri"/>
                  </a:defRPr>
                </a:pPr>
                <a:r>
                  <a:t>Crop (scenario)</a:t>
                </a:r>
              </a:p>
            </c:rich>
          </c:tx>
          <c:layout>
            <c:manualLayout>
              <c:xMode val="edge"/>
              <c:yMode val="edge"/>
              <c:x val="0.45128696122287038"/>
              <c:y val="0.9282576091032098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19997312"/>
        <c:crosses val="autoZero"/>
        <c:auto val="0"/>
        <c:lblAlgn val="ctr"/>
        <c:lblOffset val="100"/>
        <c:tickLblSkip val="1"/>
        <c:tickMarkSkip val="1"/>
        <c:noMultiLvlLbl val="0"/>
      </c:catAx>
      <c:valAx>
        <c:axId val="119997312"/>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Calibri"/>
                    <a:ea typeface="Calibri"/>
                    <a:cs typeface="Calibri"/>
                  </a:defRPr>
                </a:pPr>
                <a:r>
                  <a:t>Cost ($)</a:t>
                </a:r>
              </a:p>
            </c:rich>
          </c:tx>
          <c:layout>
            <c:manualLayout>
              <c:xMode val="edge"/>
              <c:yMode val="edge"/>
              <c:x val="5.6625479954540564E-3"/>
              <c:y val="0.4553440602533379"/>
            </c:manualLayout>
          </c:layout>
          <c:overlay val="0"/>
          <c:spPr>
            <a:noFill/>
            <a:ln w="25400">
              <a:noFill/>
            </a:ln>
          </c:spPr>
        </c:title>
        <c:numFmt formatCode="&quot;$&quot;#,##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729448504"/>
        <c:crosses val="autoZero"/>
        <c:crossBetween val="between"/>
      </c:valAx>
      <c:spPr>
        <a:solidFill>
          <a:srgbClr val="C0C0C0"/>
        </a:solidFill>
        <a:ln w="12700">
          <a:solidFill>
            <a:srgbClr val="808080"/>
          </a:solidFill>
          <a:prstDash val="solid"/>
        </a:ln>
      </c:spPr>
    </c:plotArea>
    <c:legend>
      <c:legendPos val="t"/>
      <c:layout>
        <c:manualLayout>
          <c:xMode val="edge"/>
          <c:yMode val="edge"/>
          <c:wMode val="edge"/>
          <c:hMode val="edge"/>
          <c:x val="0.29671593376409344"/>
          <c:y val="8.4919548099965769E-2"/>
          <c:w val="0.78029490499734044"/>
          <c:h val="0.12005868831613439"/>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lt1"/>
    </a:solidFill>
    <a:ln w="25400" cap="flat" cmpd="sng" algn="ctr">
      <a:solidFill>
        <a:schemeClr val="dk1"/>
      </a:solidFill>
      <a:prstDash val="soli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192280</xdr:colOff>
      <xdr:row>0</xdr:row>
      <xdr:rowOff>0</xdr:rowOff>
    </xdr:from>
    <xdr:ext cx="3431137" cy="101946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280" y="0"/>
          <a:ext cx="3431137" cy="101946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76200</xdr:colOff>
      <xdr:row>0</xdr:row>
      <xdr:rowOff>123825</xdr:rowOff>
    </xdr:from>
    <xdr:to>
      <xdr:col>3</xdr:col>
      <xdr:colOff>314325</xdr:colOff>
      <xdr:row>0</xdr:row>
      <xdr:rowOff>257175</xdr:rowOff>
    </xdr:to>
    <xdr:pic>
      <xdr:nvPicPr>
        <xdr:cNvPr id="5128" name="Picture 1" descr="PennStateExtensionWordMark_Blac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23825"/>
          <a:ext cx="2028825" cy="1333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123825</xdr:rowOff>
    </xdr:from>
    <xdr:to>
      <xdr:col>1</xdr:col>
      <xdr:colOff>1847850</xdr:colOff>
      <xdr:row>1</xdr:row>
      <xdr:rowOff>133350</xdr:rowOff>
    </xdr:to>
    <xdr:pic>
      <xdr:nvPicPr>
        <xdr:cNvPr id="6152" name="Picture 1" descr="PennStateExtensionWordMark_Blac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23825"/>
          <a:ext cx="2028825"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85725</xdr:rowOff>
    </xdr:from>
    <xdr:to>
      <xdr:col>1</xdr:col>
      <xdr:colOff>1800225</xdr:colOff>
      <xdr:row>2</xdr:row>
      <xdr:rowOff>9525</xdr:rowOff>
    </xdr:to>
    <xdr:pic>
      <xdr:nvPicPr>
        <xdr:cNvPr id="7176" name="Picture 1" descr="PennStateExtensionWordMark_Blac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85725"/>
          <a:ext cx="2028825" cy="1238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76200</xdr:rowOff>
    </xdr:from>
    <xdr:to>
      <xdr:col>1</xdr:col>
      <xdr:colOff>1828800</xdr:colOff>
      <xdr:row>1</xdr:row>
      <xdr:rowOff>38100</xdr:rowOff>
    </xdr:to>
    <xdr:pic>
      <xdr:nvPicPr>
        <xdr:cNvPr id="8200" name="Picture 1" descr="PennStateExtensionWordMark_Blac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76200"/>
          <a:ext cx="2038350" cy="1238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57150</xdr:rowOff>
    </xdr:from>
    <xdr:to>
      <xdr:col>1</xdr:col>
      <xdr:colOff>1857375</xdr:colOff>
      <xdr:row>1</xdr:row>
      <xdr:rowOff>19050</xdr:rowOff>
    </xdr:to>
    <xdr:pic>
      <xdr:nvPicPr>
        <xdr:cNvPr id="9224" name="Picture 1" descr="PennStateExtensionWordMark_Blac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57150"/>
          <a:ext cx="2028825" cy="1238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638175</xdr:colOff>
      <xdr:row>29</xdr:row>
      <xdr:rowOff>104775</xdr:rowOff>
    </xdr:from>
    <xdr:to>
      <xdr:col>10</xdr:col>
      <xdr:colOff>19050</xdr:colOff>
      <xdr:row>67</xdr:row>
      <xdr:rowOff>85725</xdr:rowOff>
    </xdr:to>
    <xdr:graphicFrame macro="">
      <xdr:nvGraphicFramePr>
        <xdr:cNvPr id="10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0</xdr:row>
      <xdr:rowOff>38100</xdr:rowOff>
    </xdr:from>
    <xdr:to>
      <xdr:col>1</xdr:col>
      <xdr:colOff>514350</xdr:colOff>
      <xdr:row>0</xdr:row>
      <xdr:rowOff>152400</xdr:rowOff>
    </xdr:to>
    <xdr:pic>
      <xdr:nvPicPr>
        <xdr:cNvPr id="1042" name="Picture 2" descr="PennStateExtensionWordMark_Black"/>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38100"/>
          <a:ext cx="178117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xb1072/Downloads/Matt/Cost%20of%20Produc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 Costs"/>
      <sheetName val="Operations"/>
      <sheetName val="Sheet3"/>
    </sheetNames>
    <sheetDataSet>
      <sheetData sheetId="0"/>
      <sheetData sheetId="1"/>
      <sheetData sheetId="2">
        <row r="3">
          <cell r="A3" t="str">
            <v>Season</v>
          </cell>
          <cell r="B3" t="str">
            <v>x1</v>
          </cell>
          <cell r="C3" t="str">
            <v>Yes</v>
          </cell>
        </row>
        <row r="4">
          <cell r="A4" t="str">
            <v>January</v>
          </cell>
          <cell r="B4" t="str">
            <v>x2</v>
          </cell>
          <cell r="C4" t="str">
            <v>No</v>
          </cell>
        </row>
        <row r="5">
          <cell r="A5" t="str">
            <v>February</v>
          </cell>
          <cell r="B5" t="str">
            <v>x3</v>
          </cell>
        </row>
        <row r="6">
          <cell r="A6" t="str">
            <v>March</v>
          </cell>
          <cell r="B6" t="str">
            <v>x4</v>
          </cell>
        </row>
        <row r="7">
          <cell r="A7" t="str">
            <v>April</v>
          </cell>
          <cell r="B7" t="str">
            <v>x5</v>
          </cell>
        </row>
        <row r="8">
          <cell r="A8" t="str">
            <v>May</v>
          </cell>
          <cell r="B8" t="str">
            <v>x6</v>
          </cell>
        </row>
        <row r="9">
          <cell r="A9" t="str">
            <v>June</v>
          </cell>
          <cell r="B9" t="str">
            <v>x7</v>
          </cell>
        </row>
        <row r="10">
          <cell r="A10" t="str">
            <v>July</v>
          </cell>
          <cell r="B10" t="str">
            <v>x8</v>
          </cell>
        </row>
        <row r="11">
          <cell r="A11" t="str">
            <v>August</v>
          </cell>
          <cell r="B11" t="str">
            <v>x9</v>
          </cell>
        </row>
        <row r="12">
          <cell r="A12" t="str">
            <v>September</v>
          </cell>
          <cell r="B12" t="str">
            <v>x10</v>
          </cell>
        </row>
        <row r="13">
          <cell r="A13" t="str">
            <v>October</v>
          </cell>
          <cell r="B13" t="str">
            <v>x11</v>
          </cell>
        </row>
        <row r="14">
          <cell r="A14" t="str">
            <v>November</v>
          </cell>
          <cell r="B14" t="str">
            <v>x12</v>
          </cell>
        </row>
        <row r="15">
          <cell r="A15" t="str">
            <v>December</v>
          </cell>
          <cell r="B15" t="str">
            <v>12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mh27@psu.ed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abSelected="1" zoomScaleNormal="100" workbookViewId="0">
      <selection activeCell="C30" sqref="C30"/>
    </sheetView>
  </sheetViews>
  <sheetFormatPr defaultColWidth="12.42578125" defaultRowHeight="15"/>
  <cols>
    <col min="1" max="16384" width="12.42578125" style="446"/>
  </cols>
  <sheetData>
    <row r="1" spans="1:11" ht="69.95" customHeight="1">
      <c r="A1" s="448"/>
      <c r="B1" s="448"/>
      <c r="C1" s="448"/>
      <c r="D1" s="448"/>
      <c r="E1" s="448"/>
      <c r="F1" s="448"/>
      <c r="G1" s="448"/>
      <c r="H1" s="448"/>
      <c r="I1" s="448"/>
      <c r="J1" s="448"/>
      <c r="K1" s="448"/>
    </row>
    <row r="2" spans="1:11" ht="35.1" customHeight="1">
      <c r="A2" s="449" t="s">
        <v>59</v>
      </c>
      <c r="B2" s="449"/>
      <c r="C2" s="449"/>
      <c r="D2" s="449"/>
      <c r="E2" s="449"/>
      <c r="F2" s="449"/>
      <c r="G2" s="449"/>
      <c r="H2" s="449"/>
      <c r="I2" s="449"/>
      <c r="J2" s="449"/>
      <c r="K2" s="449"/>
    </row>
    <row r="3" spans="1:11" ht="15.95" customHeight="1">
      <c r="A3" s="453" t="s">
        <v>133</v>
      </c>
      <c r="B3" s="453"/>
      <c r="C3" s="454" t="s">
        <v>134</v>
      </c>
      <c r="D3" s="454"/>
      <c r="E3" s="454"/>
      <c r="F3" s="454"/>
      <c r="G3" s="454" t="s">
        <v>132</v>
      </c>
      <c r="H3" s="454"/>
      <c r="I3" s="454"/>
      <c r="J3" s="454"/>
      <c r="K3" s="454"/>
    </row>
    <row r="4" spans="1:11">
      <c r="A4" s="453" t="s">
        <v>131</v>
      </c>
      <c r="B4" s="453"/>
      <c r="C4" s="454" t="s">
        <v>135</v>
      </c>
      <c r="D4" s="454"/>
      <c r="E4" s="454"/>
      <c r="F4" s="454"/>
      <c r="G4" s="454" t="s">
        <v>130</v>
      </c>
      <c r="H4" s="454"/>
      <c r="I4" s="456">
        <v>42660</v>
      </c>
      <c r="J4" s="454"/>
      <c r="K4" s="454"/>
    </row>
    <row r="5" spans="1:11">
      <c r="A5" s="453" t="s">
        <v>129</v>
      </c>
      <c r="B5" s="453"/>
      <c r="C5" s="455" t="s">
        <v>136</v>
      </c>
      <c r="D5" s="454"/>
      <c r="E5" s="454"/>
      <c r="F5" s="454"/>
      <c r="G5" s="457"/>
      <c r="H5" s="457"/>
      <c r="I5" s="457"/>
      <c r="J5" s="457"/>
      <c r="K5" s="457"/>
    </row>
    <row r="6" spans="1:11">
      <c r="A6" s="453" t="s">
        <v>128</v>
      </c>
      <c r="B6" s="453"/>
      <c r="C6" s="454" t="s">
        <v>137</v>
      </c>
      <c r="D6" s="454"/>
      <c r="E6" s="454"/>
      <c r="F6" s="454"/>
      <c r="G6" s="457"/>
      <c r="H6" s="457"/>
      <c r="I6" s="457"/>
      <c r="J6" s="457"/>
      <c r="K6" s="457"/>
    </row>
    <row r="7" spans="1:11" ht="18" customHeight="1">
      <c r="A7" s="464" t="s">
        <v>127</v>
      </c>
      <c r="B7" s="465"/>
      <c r="C7" s="465"/>
      <c r="D7" s="465"/>
      <c r="E7" s="465"/>
      <c r="F7" s="465"/>
      <c r="G7" s="465"/>
      <c r="H7" s="465"/>
      <c r="I7" s="465"/>
      <c r="J7" s="465"/>
      <c r="K7" s="466"/>
    </row>
    <row r="8" spans="1:11" ht="41.25" customHeight="1">
      <c r="A8" s="470" t="s">
        <v>142</v>
      </c>
      <c r="B8" s="471"/>
      <c r="C8" s="471"/>
      <c r="D8" s="471"/>
      <c r="E8" s="471"/>
      <c r="F8" s="471"/>
      <c r="G8" s="471"/>
      <c r="H8" s="471"/>
      <c r="I8" s="471"/>
      <c r="J8" s="471"/>
      <c r="K8" s="472"/>
    </row>
    <row r="9" spans="1:11" ht="18" customHeight="1">
      <c r="A9" s="464" t="s">
        <v>126</v>
      </c>
      <c r="B9" s="465"/>
      <c r="C9" s="465"/>
      <c r="D9" s="465"/>
      <c r="E9" s="465"/>
      <c r="F9" s="465"/>
      <c r="G9" s="465"/>
      <c r="H9" s="465"/>
      <c r="I9" s="465"/>
      <c r="J9" s="465"/>
      <c r="K9" s="466"/>
    </row>
    <row r="10" spans="1:11" s="447" customFormat="1" ht="33.75" customHeight="1">
      <c r="A10" s="473" t="s">
        <v>138</v>
      </c>
      <c r="B10" s="474"/>
      <c r="C10" s="474"/>
      <c r="D10" s="474"/>
      <c r="E10" s="474"/>
      <c r="F10" s="474"/>
      <c r="G10" s="474"/>
      <c r="H10" s="474"/>
      <c r="I10" s="474"/>
      <c r="J10" s="474"/>
      <c r="K10" s="475"/>
    </row>
    <row r="11" spans="1:11" s="447" customFormat="1" ht="42.75" customHeight="1">
      <c r="A11" s="473" t="s">
        <v>141</v>
      </c>
      <c r="B11" s="474"/>
      <c r="C11" s="474"/>
      <c r="D11" s="474"/>
      <c r="E11" s="474"/>
      <c r="F11" s="474"/>
      <c r="G11" s="474"/>
      <c r="H11" s="474"/>
      <c r="I11" s="474"/>
      <c r="J11" s="474"/>
      <c r="K11" s="475"/>
    </row>
    <row r="12" spans="1:11" s="447" customFormat="1" ht="63.75" customHeight="1">
      <c r="A12" s="473" t="s">
        <v>139</v>
      </c>
      <c r="B12" s="474"/>
      <c r="C12" s="474"/>
      <c r="D12" s="474"/>
      <c r="E12" s="474"/>
      <c r="F12" s="474"/>
      <c r="G12" s="474"/>
      <c r="H12" s="474"/>
      <c r="I12" s="474"/>
      <c r="J12" s="474"/>
      <c r="K12" s="475"/>
    </row>
    <row r="13" spans="1:11" s="447" customFormat="1" ht="43.5" customHeight="1">
      <c r="A13" s="473" t="s">
        <v>140</v>
      </c>
      <c r="B13" s="474"/>
      <c r="C13" s="474"/>
      <c r="D13" s="474"/>
      <c r="E13" s="474"/>
      <c r="F13" s="474"/>
      <c r="G13" s="474"/>
      <c r="H13" s="474"/>
      <c r="I13" s="474"/>
      <c r="J13" s="474"/>
      <c r="K13" s="475"/>
    </row>
    <row r="14" spans="1:11" s="447" customFormat="1">
      <c r="A14" s="473" t="s">
        <v>92</v>
      </c>
      <c r="B14" s="474"/>
      <c r="C14" s="474"/>
      <c r="D14" s="474"/>
      <c r="E14" s="474"/>
      <c r="F14" s="474"/>
      <c r="G14" s="474"/>
      <c r="H14" s="474"/>
      <c r="I14" s="474"/>
      <c r="J14" s="474"/>
      <c r="K14" s="475"/>
    </row>
    <row r="15" spans="1:11" s="447" customFormat="1">
      <c r="A15" s="473"/>
      <c r="B15" s="474"/>
      <c r="C15" s="474"/>
      <c r="D15" s="474"/>
      <c r="E15" s="474"/>
      <c r="F15" s="474"/>
      <c r="G15" s="474"/>
      <c r="H15" s="474"/>
      <c r="I15" s="474"/>
      <c r="J15" s="474"/>
      <c r="K15" s="475"/>
    </row>
    <row r="16" spans="1:11" s="447" customFormat="1">
      <c r="A16" s="473"/>
      <c r="B16" s="474"/>
      <c r="C16" s="474"/>
      <c r="D16" s="474"/>
      <c r="E16" s="474"/>
      <c r="F16" s="474"/>
      <c r="G16" s="474"/>
      <c r="H16" s="474"/>
      <c r="I16" s="474"/>
      <c r="J16" s="474"/>
      <c r="K16" s="475"/>
    </row>
    <row r="17" spans="1:11" s="447" customFormat="1">
      <c r="A17" s="473"/>
      <c r="B17" s="474"/>
      <c r="C17" s="474"/>
      <c r="D17" s="474"/>
      <c r="E17" s="474"/>
      <c r="F17" s="474"/>
      <c r="G17" s="474"/>
      <c r="H17" s="474"/>
      <c r="I17" s="474"/>
      <c r="J17" s="474"/>
      <c r="K17" s="475"/>
    </row>
    <row r="18" spans="1:11" s="447" customFormat="1">
      <c r="A18" s="473"/>
      <c r="B18" s="474"/>
      <c r="C18" s="474"/>
      <c r="D18" s="474"/>
      <c r="E18" s="474"/>
      <c r="F18" s="474"/>
      <c r="G18" s="474"/>
      <c r="H18" s="474"/>
      <c r="I18" s="474"/>
      <c r="J18" s="474"/>
      <c r="K18" s="475"/>
    </row>
    <row r="19" spans="1:11" s="447" customFormat="1">
      <c r="A19" s="473"/>
      <c r="B19" s="474"/>
      <c r="C19" s="474"/>
      <c r="D19" s="474"/>
      <c r="E19" s="474"/>
      <c r="F19" s="474"/>
      <c r="G19" s="474"/>
      <c r="H19" s="474"/>
      <c r="I19" s="474"/>
      <c r="J19" s="474"/>
      <c r="K19" s="475"/>
    </row>
    <row r="20" spans="1:11" s="447" customFormat="1">
      <c r="A20" s="473"/>
      <c r="B20" s="474"/>
      <c r="C20" s="474"/>
      <c r="D20" s="474"/>
      <c r="E20" s="474"/>
      <c r="F20" s="474"/>
      <c r="G20" s="474"/>
      <c r="H20" s="474"/>
      <c r="I20" s="474"/>
      <c r="J20" s="474"/>
      <c r="K20" s="475"/>
    </row>
    <row r="21" spans="1:11">
      <c r="A21" s="476"/>
      <c r="B21" s="477"/>
      <c r="C21" s="477"/>
      <c r="D21" s="477"/>
      <c r="E21" s="477"/>
      <c r="F21" s="477"/>
      <c r="G21" s="477"/>
      <c r="H21" s="477"/>
      <c r="I21" s="477"/>
      <c r="J21" s="477"/>
      <c r="K21" s="478"/>
    </row>
    <row r="22" spans="1:11" ht="15.75">
      <c r="A22" s="467" t="s">
        <v>125</v>
      </c>
      <c r="B22" s="468"/>
      <c r="C22" s="468"/>
      <c r="D22" s="468"/>
      <c r="E22" s="468"/>
      <c r="F22" s="468"/>
      <c r="G22" s="468"/>
      <c r="H22" s="468"/>
      <c r="I22" s="468"/>
      <c r="J22" s="468"/>
      <c r="K22" s="469"/>
    </row>
    <row r="23" spans="1:11" ht="51" customHeight="1">
      <c r="A23" s="458"/>
      <c r="B23" s="459"/>
      <c r="C23" s="459"/>
      <c r="D23" s="459"/>
      <c r="E23" s="459"/>
      <c r="F23" s="459"/>
      <c r="G23" s="459"/>
      <c r="H23" s="459"/>
      <c r="I23" s="459"/>
      <c r="J23" s="459"/>
      <c r="K23" s="460"/>
    </row>
    <row r="24" spans="1:11" ht="18" customHeight="1">
      <c r="A24" s="461" t="s">
        <v>124</v>
      </c>
      <c r="B24" s="462"/>
      <c r="C24" s="462"/>
      <c r="D24" s="462"/>
      <c r="E24" s="462"/>
      <c r="F24" s="462"/>
      <c r="G24" s="462"/>
      <c r="H24" s="462"/>
      <c r="I24" s="462"/>
      <c r="J24" s="462"/>
      <c r="K24" s="463"/>
    </row>
    <row r="25" spans="1:11" ht="36.950000000000003" customHeight="1">
      <c r="A25" s="450" t="s">
        <v>123</v>
      </c>
      <c r="B25" s="451"/>
      <c r="C25" s="451"/>
      <c r="D25" s="451"/>
      <c r="E25" s="451"/>
      <c r="F25" s="451"/>
      <c r="G25" s="451"/>
      <c r="H25" s="451"/>
      <c r="I25" s="451"/>
      <c r="J25" s="451"/>
      <c r="K25" s="452"/>
    </row>
  </sheetData>
  <mergeCells count="35">
    <mergeCell ref="G6:K6"/>
    <mergeCell ref="A21:K21"/>
    <mergeCell ref="A17:K17"/>
    <mergeCell ref="A18:K18"/>
    <mergeCell ref="A15:K15"/>
    <mergeCell ref="A14:K14"/>
    <mergeCell ref="A13:K13"/>
    <mergeCell ref="A19:K19"/>
    <mergeCell ref="C6:F6"/>
    <mergeCell ref="A24:K24"/>
    <mergeCell ref="A7:K7"/>
    <mergeCell ref="A22:K22"/>
    <mergeCell ref="A8:K8"/>
    <mergeCell ref="A9:K9"/>
    <mergeCell ref="A10:K10"/>
    <mergeCell ref="A11:K11"/>
    <mergeCell ref="A12:K12"/>
    <mergeCell ref="A16:K16"/>
    <mergeCell ref="A20:K20"/>
    <mergeCell ref="A1:K1"/>
    <mergeCell ref="A2:K2"/>
    <mergeCell ref="A25:K25"/>
    <mergeCell ref="A3:B3"/>
    <mergeCell ref="A4:B4"/>
    <mergeCell ref="A5:B5"/>
    <mergeCell ref="A6:B6"/>
    <mergeCell ref="C3:F3"/>
    <mergeCell ref="C4:F4"/>
    <mergeCell ref="C5:F5"/>
    <mergeCell ref="G3:H3"/>
    <mergeCell ref="G4:H4"/>
    <mergeCell ref="I3:K3"/>
    <mergeCell ref="I4:K4"/>
    <mergeCell ref="G5:K5"/>
    <mergeCell ref="A23:K23"/>
  </mergeCells>
  <hyperlinks>
    <hyperlink ref="C5" r:id="rId1"/>
  </hyperlinks>
  <printOptions horizontalCentered="1" verticalCentered="1"/>
  <pageMargins left="0.25" right="0.25" top="0.25" bottom="0.25" header="0.05" footer="0.05"/>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BH51"/>
  <sheetViews>
    <sheetView topLeftCell="A47" workbookViewId="0">
      <selection activeCell="E50" sqref="E50"/>
    </sheetView>
  </sheetViews>
  <sheetFormatPr defaultRowHeight="12.75"/>
  <cols>
    <col min="1" max="1" width="2" style="1" customWidth="1"/>
    <col min="2" max="2" width="24.42578125" style="1" customWidth="1"/>
    <col min="3" max="3" width="2.42578125" style="1" customWidth="1"/>
    <col min="4" max="4" width="47" style="1" customWidth="1"/>
    <col min="5" max="5" width="29.85546875" style="1" customWidth="1"/>
    <col min="6" max="6" width="12.28515625" style="1" customWidth="1"/>
    <col min="7" max="7" width="4.5703125" style="1" customWidth="1"/>
    <col min="8" max="8" width="14.28515625" style="1" customWidth="1"/>
    <col min="9" max="9" width="13.7109375" style="1" customWidth="1"/>
    <col min="10" max="16384" width="9.140625" style="1"/>
  </cols>
  <sheetData>
    <row r="1" spans="2:9" ht="27.75">
      <c r="B1" s="479" t="s">
        <v>40</v>
      </c>
      <c r="C1" s="480"/>
      <c r="D1" s="480"/>
      <c r="E1" s="480"/>
      <c r="F1" s="481"/>
      <c r="G1" s="481"/>
      <c r="H1" s="481"/>
      <c r="I1" s="19" t="s">
        <v>57</v>
      </c>
    </row>
    <row r="2" spans="2:9" ht="15.75">
      <c r="E2" s="4" t="s">
        <v>18</v>
      </c>
      <c r="F2" s="7"/>
      <c r="G2" s="23">
        <v>100</v>
      </c>
      <c r="H2" s="7" t="s">
        <v>15</v>
      </c>
      <c r="I2" s="2">
        <v>1</v>
      </c>
    </row>
    <row r="3" spans="2:9" ht="15.75">
      <c r="B3" s="22"/>
      <c r="E3" s="3" t="s">
        <v>35</v>
      </c>
      <c r="F3" s="8"/>
      <c r="G3" s="6">
        <v>60</v>
      </c>
      <c r="H3" s="8" t="s">
        <v>15</v>
      </c>
      <c r="I3" s="2">
        <f>G3/$G$2</f>
        <v>0.6</v>
      </c>
    </row>
    <row r="4" spans="2:9" ht="15.75">
      <c r="B4" s="22"/>
      <c r="E4" s="3" t="s">
        <v>87</v>
      </c>
      <c r="F4" s="8"/>
      <c r="G4" s="6">
        <v>20</v>
      </c>
      <c r="H4" s="8" t="s">
        <v>15</v>
      </c>
      <c r="I4" s="2">
        <f>G4/$G$2</f>
        <v>0.2</v>
      </c>
    </row>
    <row r="5" spans="2:9" ht="15.75">
      <c r="E5" s="3" t="s">
        <v>19</v>
      </c>
      <c r="F5" s="8"/>
      <c r="G5" s="6"/>
      <c r="H5" s="8" t="s">
        <v>15</v>
      </c>
      <c r="I5" s="2">
        <f>G5/$G$2</f>
        <v>0</v>
      </c>
    </row>
    <row r="6" spans="2:9" ht="15.75">
      <c r="B6" s="111"/>
      <c r="E6" s="3" t="s">
        <v>20</v>
      </c>
      <c r="F6" s="8"/>
      <c r="G6" s="6">
        <v>20</v>
      </c>
      <c r="H6" s="8" t="s">
        <v>15</v>
      </c>
      <c r="I6" s="2">
        <f>G6/$G$2</f>
        <v>0.2</v>
      </c>
    </row>
    <row r="7" spans="2:9" ht="15.75">
      <c r="B7" s="111" t="str">
        <f>IF(SUM(COUNTBLANK(G2),COUNTBLANK(G8),COUNTBLANK(F13:F17),COUNTBLANK(F19:F23),COUNTBLANK(F28:F33),COUNTBLANK(F38:F43))=0,"","FORM INCOMPLETE")</f>
        <v/>
      </c>
      <c r="E7" s="3" t="s">
        <v>21</v>
      </c>
      <c r="F7" s="8"/>
      <c r="G7" s="6"/>
      <c r="H7" s="8" t="s">
        <v>15</v>
      </c>
      <c r="I7" s="2">
        <f>G7/$G$2</f>
        <v>0</v>
      </c>
    </row>
    <row r="8" spans="2:9">
      <c r="E8" s="3" t="s">
        <v>22</v>
      </c>
      <c r="F8" s="8"/>
      <c r="G8" s="8">
        <f>SUM(G3:G7)</f>
        <v>100</v>
      </c>
      <c r="H8" s="8"/>
    </row>
    <row r="9" spans="2:9">
      <c r="E9" s="3" t="s">
        <v>23</v>
      </c>
      <c r="F9" s="8"/>
      <c r="G9" s="8">
        <f>G2-G8</f>
        <v>0</v>
      </c>
      <c r="H9" s="8"/>
    </row>
    <row r="10" spans="2:9">
      <c r="E10" s="3"/>
    </row>
    <row r="11" spans="2:9" ht="18">
      <c r="B11" s="488" t="s">
        <v>72</v>
      </c>
      <c r="C11" s="488"/>
      <c r="D11" s="488"/>
      <c r="E11" s="489"/>
      <c r="F11" s="489"/>
      <c r="G11" s="490"/>
    </row>
    <row r="12" spans="2:9" ht="12.75" customHeight="1">
      <c r="B12" s="381" t="s">
        <v>3</v>
      </c>
      <c r="C12" s="382"/>
      <c r="D12" s="484" t="s">
        <v>93</v>
      </c>
      <c r="E12" s="484"/>
      <c r="F12" s="383" t="s">
        <v>94</v>
      </c>
      <c r="G12" s="20"/>
      <c r="H12" s="110" t="s">
        <v>53</v>
      </c>
      <c r="I12" s="110" t="s">
        <v>41</v>
      </c>
    </row>
    <row r="13" spans="2:9" ht="12.75" customHeight="1">
      <c r="B13" s="384" t="s">
        <v>0</v>
      </c>
      <c r="C13" s="9"/>
      <c r="D13" s="29" t="s">
        <v>76</v>
      </c>
      <c r="E13" s="116"/>
      <c r="F13" s="16">
        <v>33000</v>
      </c>
      <c r="H13" s="2">
        <f>F13/$F$24</f>
        <v>0.36748329621380849</v>
      </c>
      <c r="I13" s="2">
        <f>F13/$F$46</f>
        <v>0.12976799056232796</v>
      </c>
    </row>
    <row r="14" spans="2:9" ht="12.75" customHeight="1">
      <c r="B14" s="385" t="s">
        <v>1</v>
      </c>
      <c r="C14" s="10"/>
      <c r="D14" s="30" t="s">
        <v>4</v>
      </c>
      <c r="E14" s="20"/>
      <c r="F14" s="17">
        <v>18000</v>
      </c>
      <c r="H14" s="2">
        <f t="shared" ref="H14:H23" si="0">F14/$F$24</f>
        <v>0.20044543429844097</v>
      </c>
      <c r="I14" s="2">
        <f t="shared" ref="I14:I23" si="1">F14/$F$46</f>
        <v>7.0782540306724345E-2</v>
      </c>
    </row>
    <row r="15" spans="2:9" ht="12.75" customHeight="1">
      <c r="B15" s="385" t="s">
        <v>2</v>
      </c>
      <c r="C15" s="10"/>
      <c r="D15" s="30" t="s">
        <v>77</v>
      </c>
      <c r="E15" s="20"/>
      <c r="F15" s="17">
        <v>12000</v>
      </c>
      <c r="H15" s="2">
        <f t="shared" si="0"/>
        <v>0.133630289532294</v>
      </c>
      <c r="I15" s="2">
        <f t="shared" si="1"/>
        <v>4.7188360204482895E-2</v>
      </c>
    </row>
    <row r="16" spans="2:9" ht="12.75" customHeight="1">
      <c r="B16" s="385" t="s">
        <v>6</v>
      </c>
      <c r="C16" s="10"/>
      <c r="D16" s="30" t="s">
        <v>78</v>
      </c>
      <c r="E16" s="20"/>
      <c r="F16" s="17">
        <v>7200</v>
      </c>
      <c r="H16" s="2">
        <f t="shared" si="0"/>
        <v>8.0178173719376397E-2</v>
      </c>
      <c r="I16" s="2">
        <f t="shared" si="1"/>
        <v>2.8313016122689737E-2</v>
      </c>
    </row>
    <row r="17" spans="1:60" ht="12.75" customHeight="1">
      <c r="B17" s="385" t="s">
        <v>95</v>
      </c>
      <c r="C17" s="10"/>
      <c r="D17" s="30" t="s">
        <v>79</v>
      </c>
      <c r="E17" s="20"/>
      <c r="F17" s="17">
        <v>1600</v>
      </c>
      <c r="H17" s="2">
        <f t="shared" si="0"/>
        <v>1.7817371937639197E-2</v>
      </c>
      <c r="I17" s="2">
        <f t="shared" si="1"/>
        <v>6.291781360597719E-3</v>
      </c>
    </row>
    <row r="18" spans="1:60" ht="12.75" customHeight="1">
      <c r="B18" s="385" t="s">
        <v>96</v>
      </c>
      <c r="C18" s="10"/>
      <c r="D18" s="30" t="s">
        <v>34</v>
      </c>
      <c r="E18" s="20"/>
      <c r="F18" s="17">
        <v>0</v>
      </c>
      <c r="H18" s="2">
        <f t="shared" si="0"/>
        <v>0</v>
      </c>
      <c r="I18" s="2">
        <f t="shared" si="1"/>
        <v>0</v>
      </c>
    </row>
    <row r="19" spans="1:60" ht="12.75" customHeight="1">
      <c r="B19" s="385" t="s">
        <v>97</v>
      </c>
      <c r="C19" s="10"/>
      <c r="D19" s="30" t="s">
        <v>80</v>
      </c>
      <c r="E19" s="20"/>
      <c r="F19" s="17">
        <v>18000</v>
      </c>
      <c r="H19" s="2">
        <f t="shared" si="0"/>
        <v>0.20044543429844097</v>
      </c>
      <c r="I19" s="2">
        <f t="shared" si="1"/>
        <v>7.0782540306724345E-2</v>
      </c>
    </row>
    <row r="20" spans="1:60" ht="12.75" customHeight="1">
      <c r="B20" s="385" t="s">
        <v>98</v>
      </c>
      <c r="C20" s="14"/>
      <c r="D20" s="20" t="s">
        <v>56</v>
      </c>
      <c r="E20" s="20"/>
      <c r="F20" s="17">
        <v>2000</v>
      </c>
      <c r="H20" s="2">
        <f t="shared" si="0"/>
        <v>2.2271714922048998E-2</v>
      </c>
      <c r="I20" s="2">
        <f t="shared" si="1"/>
        <v>7.8647267007471485E-3</v>
      </c>
    </row>
    <row r="21" spans="1:60" ht="12.75" customHeight="1">
      <c r="B21" s="385" t="s">
        <v>5</v>
      </c>
      <c r="C21" s="14"/>
      <c r="D21" s="20" t="s">
        <v>28</v>
      </c>
      <c r="E21" s="20"/>
      <c r="F21" s="17">
        <v>20000</v>
      </c>
      <c r="H21" s="2">
        <f t="shared" si="0"/>
        <v>0.22271714922048999</v>
      </c>
      <c r="I21" s="2">
        <f t="shared" si="1"/>
        <v>7.8647267007471489E-2</v>
      </c>
    </row>
    <row r="22" spans="1:60" ht="12.75" customHeight="1">
      <c r="B22" s="385" t="s">
        <v>32</v>
      </c>
      <c r="C22" s="14"/>
      <c r="D22" s="20" t="s">
        <v>33</v>
      </c>
      <c r="E22" s="20"/>
      <c r="F22" s="17">
        <v>500</v>
      </c>
      <c r="H22" s="2">
        <f t="shared" si="0"/>
        <v>5.5679287305122494E-3</v>
      </c>
      <c r="I22" s="2">
        <f t="shared" si="1"/>
        <v>1.9661816751867871E-3</v>
      </c>
    </row>
    <row r="23" spans="1:60" ht="12.75" customHeight="1">
      <c r="B23" s="386" t="s">
        <v>99</v>
      </c>
      <c r="C23" s="12"/>
      <c r="D23" s="31" t="s">
        <v>7</v>
      </c>
      <c r="E23" s="19"/>
      <c r="F23" s="21">
        <v>0.05</v>
      </c>
      <c r="H23" s="18">
        <f t="shared" si="0"/>
        <v>5.5679287305122494E-7</v>
      </c>
      <c r="I23" s="18">
        <f t="shared" si="1"/>
        <v>1.9661816751867874E-7</v>
      </c>
    </row>
    <row r="24" spans="1:60" ht="12.75" customHeight="1">
      <c r="E24" s="388" t="s">
        <v>100</v>
      </c>
      <c r="F24" s="26">
        <f>SUM(F13:F19)</f>
        <v>89800</v>
      </c>
      <c r="H24" s="2">
        <f>F24/$F$24</f>
        <v>1</v>
      </c>
      <c r="I24" s="2">
        <f>F24/$F$46</f>
        <v>0.353126228863547</v>
      </c>
    </row>
    <row r="25" spans="1:60" ht="10.5" customHeight="1">
      <c r="E25" s="3"/>
      <c r="F25" s="5"/>
      <c r="H25" s="2"/>
      <c r="I25" s="2"/>
    </row>
    <row r="26" spans="1:60" s="27" customFormat="1" ht="20.25" customHeight="1">
      <c r="B26" s="485" t="s">
        <v>81</v>
      </c>
      <c r="C26" s="486"/>
      <c r="D26" s="486"/>
      <c r="E26" s="486"/>
      <c r="F26" s="486"/>
      <c r="G26" s="487"/>
      <c r="H26" s="28"/>
      <c r="I26" s="28"/>
    </row>
    <row r="27" spans="1:60" customFormat="1" ht="12.75" customHeight="1" thickBot="1">
      <c r="A27" s="1"/>
      <c r="B27" s="112"/>
      <c r="C27" s="121"/>
      <c r="D27" s="116"/>
      <c r="E27" s="482" t="s">
        <v>68</v>
      </c>
      <c r="F27" s="483"/>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row>
    <row r="28" spans="1:60" customFormat="1" ht="12.75" customHeight="1">
      <c r="A28" s="1"/>
      <c r="B28" s="113"/>
      <c r="C28" s="122"/>
      <c r="D28" s="20"/>
      <c r="E28" s="109" t="s">
        <v>63</v>
      </c>
      <c r="F28" s="21">
        <v>0.25</v>
      </c>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row>
    <row r="29" spans="1:60" customFormat="1" ht="12.75" customHeight="1">
      <c r="A29" s="1"/>
      <c r="B29" s="113"/>
      <c r="C29" s="122"/>
      <c r="D29" s="20"/>
      <c r="E29" s="108" t="s">
        <v>64</v>
      </c>
      <c r="F29" s="117">
        <v>0.1</v>
      </c>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row>
    <row r="30" spans="1:60" customFormat="1" ht="12.75" customHeight="1">
      <c r="A30" s="1"/>
      <c r="B30" s="113"/>
      <c r="C30" s="122"/>
      <c r="D30" s="20"/>
      <c r="E30" s="108" t="s">
        <v>67</v>
      </c>
      <c r="F30" s="117">
        <v>0.05</v>
      </c>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row>
    <row r="31" spans="1:60" customFormat="1" ht="12.75" customHeight="1">
      <c r="A31" s="1"/>
      <c r="B31" s="113"/>
      <c r="C31" s="122"/>
      <c r="D31" s="20"/>
      <c r="E31" s="108" t="s">
        <v>69</v>
      </c>
      <c r="F31" s="117">
        <v>0.05</v>
      </c>
      <c r="G31" s="1"/>
      <c r="H31" s="111" t="str">
        <f>IF(F34=100%,"","Total Must =100%")</f>
        <v/>
      </c>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row>
    <row r="32" spans="1:60" customFormat="1" ht="12.75" customHeight="1">
      <c r="A32" s="1"/>
      <c r="B32" s="113"/>
      <c r="C32" s="122"/>
      <c r="D32" s="20"/>
      <c r="E32" s="108" t="s">
        <v>65</v>
      </c>
      <c r="F32" s="117">
        <v>0.15</v>
      </c>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row>
    <row r="33" spans="1:60" customFormat="1" ht="12.75" customHeight="1" thickBot="1">
      <c r="A33" s="1"/>
      <c r="B33" s="113"/>
      <c r="C33" s="122"/>
      <c r="D33" s="20"/>
      <c r="E33" s="107" t="s">
        <v>66</v>
      </c>
      <c r="F33" s="118">
        <v>0.4</v>
      </c>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row>
    <row r="34" spans="1:60" ht="12.75" customHeight="1">
      <c r="B34" s="11"/>
      <c r="C34" s="123"/>
      <c r="D34" s="19"/>
      <c r="E34" s="119"/>
      <c r="F34" s="120">
        <f>SUM(F28:F33)</f>
        <v>1</v>
      </c>
    </row>
    <row r="35" spans="1:60" ht="12.75" customHeight="1">
      <c r="B35" s="114"/>
      <c r="C35" s="20"/>
      <c r="D35" s="20"/>
      <c r="E35" s="20"/>
      <c r="F35" s="115"/>
    </row>
    <row r="36" spans="1:60" ht="12.75" customHeight="1">
      <c r="B36" s="488" t="s">
        <v>73</v>
      </c>
      <c r="C36" s="488"/>
      <c r="D36" s="488"/>
      <c r="E36" s="489"/>
      <c r="F36" s="489"/>
      <c r="G36" s="490"/>
    </row>
    <row r="37" spans="1:60" ht="12.75" customHeight="1">
      <c r="B37" s="381" t="s">
        <v>3</v>
      </c>
      <c r="C37" s="382"/>
      <c r="D37" s="484" t="s">
        <v>93</v>
      </c>
      <c r="E37" s="484"/>
      <c r="F37" s="383" t="s">
        <v>94</v>
      </c>
      <c r="G37" s="20"/>
      <c r="H37" s="19" t="s">
        <v>54</v>
      </c>
      <c r="I37" s="19" t="s">
        <v>41</v>
      </c>
    </row>
    <row r="38" spans="1:60" ht="12.75" customHeight="1">
      <c r="B38" s="384" t="s">
        <v>25</v>
      </c>
      <c r="C38" s="13"/>
      <c r="D38" s="116" t="s">
        <v>39</v>
      </c>
      <c r="E38" s="116"/>
      <c r="F38" s="16">
        <v>85000</v>
      </c>
      <c r="H38" s="2">
        <f t="shared" ref="H38:H44" si="2">F38/$F$44</f>
        <v>0.51671732522796354</v>
      </c>
      <c r="I38" s="2">
        <f t="shared" ref="I38:I44" si="3">F38/$F$46</f>
        <v>0.33425088478175385</v>
      </c>
    </row>
    <row r="39" spans="1:60" ht="12.75" customHeight="1">
      <c r="B39" s="385" t="s">
        <v>27</v>
      </c>
      <c r="C39" s="14"/>
      <c r="D39" s="20" t="s">
        <v>55</v>
      </c>
      <c r="E39" s="20"/>
      <c r="F39" s="17">
        <v>60000</v>
      </c>
      <c r="H39" s="2">
        <f t="shared" si="2"/>
        <v>0.36474164133738601</v>
      </c>
      <c r="I39" s="2">
        <f t="shared" si="3"/>
        <v>0.23594180102241447</v>
      </c>
    </row>
    <row r="40" spans="1:60" ht="12.75" customHeight="1">
      <c r="B40" s="385" t="s">
        <v>29</v>
      </c>
      <c r="C40" s="14"/>
      <c r="D40" s="20" t="s">
        <v>30</v>
      </c>
      <c r="E40" s="20"/>
      <c r="F40" s="17">
        <v>12000</v>
      </c>
      <c r="H40" s="2">
        <f t="shared" si="2"/>
        <v>7.29483282674772E-2</v>
      </c>
      <c r="I40" s="2">
        <f t="shared" si="3"/>
        <v>4.7188360204482895E-2</v>
      </c>
    </row>
    <row r="41" spans="1:60" ht="12.75" customHeight="1">
      <c r="B41" s="385" t="s">
        <v>24</v>
      </c>
      <c r="C41" s="14"/>
      <c r="D41" s="20" t="s">
        <v>31</v>
      </c>
      <c r="E41" s="20"/>
      <c r="F41" s="17">
        <v>6000</v>
      </c>
      <c r="H41" s="2">
        <f t="shared" si="2"/>
        <v>3.64741641337386E-2</v>
      </c>
      <c r="I41" s="2">
        <f t="shared" si="3"/>
        <v>2.3594180102241447E-2</v>
      </c>
    </row>
    <row r="42" spans="1:60" ht="12.75" customHeight="1">
      <c r="B42" s="385" t="s">
        <v>36</v>
      </c>
      <c r="C42" s="14"/>
      <c r="D42" s="20" t="s">
        <v>37</v>
      </c>
      <c r="E42" s="20"/>
      <c r="F42" s="17">
        <v>1200</v>
      </c>
      <c r="H42" s="2">
        <f t="shared" si="2"/>
        <v>7.29483282674772E-3</v>
      </c>
      <c r="I42" s="2">
        <f t="shared" si="3"/>
        <v>4.7188360204482895E-3</v>
      </c>
    </row>
    <row r="43" spans="1:60" ht="12.75" customHeight="1">
      <c r="B43" s="386" t="s">
        <v>38</v>
      </c>
      <c r="C43" s="15"/>
      <c r="D43" s="19" t="s">
        <v>58</v>
      </c>
      <c r="E43" s="19"/>
      <c r="F43" s="124">
        <v>300</v>
      </c>
      <c r="H43" s="18">
        <f t="shared" si="2"/>
        <v>1.82370820668693E-3</v>
      </c>
      <c r="I43" s="18">
        <f t="shared" si="3"/>
        <v>1.1797090051120724E-3</v>
      </c>
    </row>
    <row r="44" spans="1:60" ht="12.75" customHeight="1">
      <c r="E44" s="388" t="s">
        <v>101</v>
      </c>
      <c r="F44" s="26">
        <f>SUM(F38:F43)</f>
        <v>164500</v>
      </c>
      <c r="H44" s="2">
        <f t="shared" si="2"/>
        <v>1</v>
      </c>
      <c r="I44" s="2">
        <f t="shared" si="3"/>
        <v>0.64687377113645306</v>
      </c>
    </row>
    <row r="45" spans="1:60" ht="12.75" customHeight="1"/>
    <row r="46" spans="1:60" ht="12.75" customHeight="1">
      <c r="B46" s="5"/>
      <c r="E46" s="387" t="s">
        <v>102</v>
      </c>
      <c r="F46" s="26">
        <f>F24+F44</f>
        <v>254300</v>
      </c>
    </row>
    <row r="47" spans="1:60" ht="12.75" customHeight="1">
      <c r="E47" s="3"/>
      <c r="F47" s="24"/>
      <c r="G47" s="25"/>
      <c r="H47" s="22"/>
    </row>
    <row r="48" spans="1:60" ht="3.75" customHeight="1">
      <c r="F48" s="20"/>
      <c r="G48" s="20"/>
    </row>
    <row r="49" spans="6:9" ht="12.75" customHeight="1">
      <c r="F49" s="110" t="s">
        <v>74</v>
      </c>
      <c r="H49" s="110" t="s">
        <v>75</v>
      </c>
    </row>
    <row r="50" spans="6:9" ht="12.75" customHeight="1">
      <c r="F50" s="2">
        <f>I24</f>
        <v>0.353126228863547</v>
      </c>
      <c r="H50" s="2">
        <f>I44</f>
        <v>0.64687377113645306</v>
      </c>
      <c r="I50" s="2"/>
    </row>
    <row r="51" spans="6:9">
      <c r="I51" s="2"/>
    </row>
  </sheetData>
  <mergeCells count="7">
    <mergeCell ref="B1:H1"/>
    <mergeCell ref="E27:F27"/>
    <mergeCell ref="D12:E12"/>
    <mergeCell ref="D37:E37"/>
    <mergeCell ref="B26:G26"/>
    <mergeCell ref="B11:G11"/>
    <mergeCell ref="B36:G36"/>
  </mergeCells>
  <phoneticPr fontId="3" type="noConversion"/>
  <conditionalFormatting sqref="F38:F43 G8 F13:F17 F19:F23 G2">
    <cfRule type="cellIs" dxfId="0" priority="1" stopIfTrue="1" operator="equal">
      <formula>0</formula>
    </cfRule>
  </conditionalFormatting>
  <pageMargins left="0.75" right="0.75" top="1" bottom="1" header="0.5" footer="0.5"/>
  <pageSetup orientation="portrait" r:id="rId1"/>
  <headerFooter alignWithMargins="0"/>
  <ignoredErrors>
    <ignoredError sqref="F24 G8"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2:BT50"/>
  <sheetViews>
    <sheetView zoomScale="80" zoomScaleNormal="80" workbookViewId="0">
      <selection activeCell="I7" sqref="I7"/>
    </sheetView>
  </sheetViews>
  <sheetFormatPr defaultRowHeight="12.75"/>
  <cols>
    <col min="1" max="1" width="4.28515625" style="132" customWidth="1"/>
    <col min="2" max="2" width="40.140625" style="145" customWidth="1"/>
    <col min="3" max="3" width="8.7109375" style="132" customWidth="1"/>
    <col min="4" max="4" width="1.42578125" style="132" customWidth="1"/>
    <col min="5" max="5" width="21.5703125" style="132" bestFit="1" customWidth="1"/>
    <col min="6" max="6" width="3.7109375" style="132" customWidth="1"/>
    <col min="7" max="7" width="23.5703125" style="132" customWidth="1"/>
    <col min="8" max="8" width="22.85546875" style="132" customWidth="1"/>
    <col min="9" max="9" width="21.7109375" style="132" bestFit="1" customWidth="1"/>
    <col min="10" max="10" width="10" style="132" customWidth="1"/>
    <col min="11" max="11" width="6.28515625" style="132" bestFit="1" customWidth="1"/>
    <col min="12" max="12" width="9.28515625" style="132" customWidth="1"/>
    <col min="13" max="13" width="8.7109375" style="132" customWidth="1"/>
    <col min="14" max="14" width="9.140625" style="132"/>
    <col min="15" max="15" width="8" style="132" customWidth="1"/>
    <col min="16" max="16" width="20.85546875" style="132" customWidth="1"/>
    <col min="17" max="17" width="19.28515625" style="132" customWidth="1"/>
    <col min="18" max="16384" width="9.140625" style="132"/>
  </cols>
  <sheetData>
    <row r="2" spans="1:72" s="129" customFormat="1" ht="12" customHeight="1">
      <c r="B2" s="130"/>
    </row>
    <row r="3" spans="1:72" ht="12" customHeight="1">
      <c r="A3" s="129"/>
      <c r="B3" s="491"/>
      <c r="C3" s="492"/>
      <c r="D3" s="492"/>
      <c r="E3" s="492"/>
      <c r="F3" s="131"/>
    </row>
    <row r="4" spans="1:72">
      <c r="B4" s="133" t="s">
        <v>82</v>
      </c>
      <c r="C4" s="134"/>
      <c r="E4" s="135" t="s">
        <v>10</v>
      </c>
      <c r="F4" s="136"/>
      <c r="G4" s="137"/>
      <c r="H4" s="138"/>
      <c r="I4" s="410" t="s">
        <v>8</v>
      </c>
      <c r="J4" s="139">
        <v>6</v>
      </c>
      <c r="K4" s="140" t="s">
        <v>9</v>
      </c>
    </row>
    <row r="5" spans="1:72">
      <c r="B5" s="141">
        <v>1200</v>
      </c>
      <c r="C5" s="132" t="s">
        <v>83</v>
      </c>
      <c r="E5" s="142" t="s">
        <v>12</v>
      </c>
      <c r="F5" s="143"/>
      <c r="G5" s="137"/>
      <c r="H5" s="144"/>
      <c r="I5" s="409" t="s">
        <v>11</v>
      </c>
      <c r="J5" s="139">
        <v>18</v>
      </c>
      <c r="K5" s="140" t="s">
        <v>9</v>
      </c>
    </row>
    <row r="6" spans="1:72">
      <c r="E6" s="142" t="s">
        <v>14</v>
      </c>
      <c r="F6" s="143"/>
      <c r="G6" s="137"/>
      <c r="H6" s="144"/>
      <c r="I6" s="409" t="s">
        <v>13</v>
      </c>
      <c r="J6" s="146">
        <f>(43560/(J4*J5))</f>
        <v>403.33333333333331</v>
      </c>
      <c r="K6" s="147"/>
    </row>
    <row r="7" spans="1:72">
      <c r="B7" s="389"/>
      <c r="E7" s="148" t="s">
        <v>16</v>
      </c>
      <c r="F7" s="149"/>
      <c r="G7" s="137"/>
      <c r="H7" s="150"/>
      <c r="I7" s="420" t="s">
        <v>112</v>
      </c>
      <c r="J7" s="139">
        <v>16</v>
      </c>
      <c r="K7" s="140" t="s">
        <v>15</v>
      </c>
    </row>
    <row r="9" spans="1:72">
      <c r="A9" s="151"/>
      <c r="F9" s="152"/>
      <c r="G9" s="493" t="s">
        <v>17</v>
      </c>
      <c r="H9" s="494"/>
      <c r="I9" s="494"/>
      <c r="J9" s="495"/>
    </row>
    <row r="10" spans="1:72" s="155" customFormat="1">
      <c r="A10" s="153"/>
      <c r="B10" s="154" t="s">
        <v>42</v>
      </c>
      <c r="C10" s="154" t="s">
        <v>26</v>
      </c>
      <c r="D10" s="390"/>
      <c r="E10" s="393" t="s">
        <v>103</v>
      </c>
      <c r="F10" s="391"/>
      <c r="G10" s="394" t="s">
        <v>104</v>
      </c>
      <c r="H10" s="394" t="s">
        <v>105</v>
      </c>
      <c r="I10" s="394" t="s">
        <v>106</v>
      </c>
      <c r="J10" s="154" t="s">
        <v>52</v>
      </c>
      <c r="K10" s="39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row>
    <row r="11" spans="1:72">
      <c r="A11" s="156"/>
      <c r="B11" s="157" t="s">
        <v>43</v>
      </c>
      <c r="C11" s="158" t="s">
        <v>50</v>
      </c>
      <c r="D11" s="131"/>
      <c r="E11" s="159">
        <f>IF(C11="yes",'Farm Info'!$F$38,IF(C11="no",('Farm Info'!F38-('Farm Info'!$F$38*'Farm Info'!F28)),"yes or no!"))</f>
        <v>85000</v>
      </c>
      <c r="F11" s="159"/>
      <c r="G11" s="160">
        <f>E11*($J$7/'Farm Info'!$G$2)</f>
        <v>13600</v>
      </c>
      <c r="H11" s="160">
        <f>G11/$J$7</f>
        <v>850</v>
      </c>
      <c r="I11" s="161">
        <f>G11/($B$5*$J$7)</f>
        <v>0.70833333333333337</v>
      </c>
      <c r="J11" s="161">
        <f>H11/$J$6</f>
        <v>2.1074380165289259</v>
      </c>
      <c r="K11" s="156"/>
    </row>
    <row r="12" spans="1:72" s="165" customFormat="1" ht="3" customHeight="1">
      <c r="A12" s="156"/>
      <c r="B12" s="163"/>
      <c r="C12" s="164"/>
      <c r="E12" s="166"/>
      <c r="F12" s="166"/>
      <c r="G12" s="167"/>
      <c r="H12" s="167"/>
      <c r="I12" s="167"/>
      <c r="J12" s="167"/>
      <c r="K12" s="168"/>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169"/>
      <c r="BK12" s="169"/>
      <c r="BL12" s="169"/>
      <c r="BM12" s="169"/>
      <c r="BN12" s="169"/>
      <c r="BO12" s="169"/>
      <c r="BP12" s="169"/>
      <c r="BQ12" s="169"/>
      <c r="BR12" s="169"/>
      <c r="BS12" s="169"/>
      <c r="BT12" s="169"/>
    </row>
    <row r="13" spans="1:72" s="169" customFormat="1" ht="12" customHeight="1">
      <c r="A13" s="170"/>
      <c r="B13" s="171" t="s">
        <v>71</v>
      </c>
      <c r="C13" s="172" t="s">
        <v>50</v>
      </c>
      <c r="D13" s="165"/>
      <c r="E13" s="166">
        <f>IF(C13="yes",E11,IF(C13="no",(E11-(E11*'Farm Info'!F30)),"yes or no!"))</f>
        <v>85000</v>
      </c>
      <c r="F13" s="166"/>
      <c r="G13" s="167">
        <f>E13*($J$7/'Farm Info'!$G$2)</f>
        <v>13600</v>
      </c>
      <c r="H13" s="167">
        <f>G13/$J$7</f>
        <v>850</v>
      </c>
      <c r="I13" s="167">
        <f>G13/($B$5*$J$7)</f>
        <v>0.70833333333333337</v>
      </c>
      <c r="J13" s="167">
        <f>H13/$J$6</f>
        <v>2.1074380165289259</v>
      </c>
      <c r="K13" s="168"/>
    </row>
    <row r="14" spans="1:72" s="165" customFormat="1" ht="3.75" customHeight="1">
      <c r="A14" s="170"/>
      <c r="B14" s="163"/>
      <c r="C14" s="164"/>
      <c r="E14" s="166"/>
      <c r="F14" s="166"/>
      <c r="G14" s="167"/>
      <c r="H14" s="167"/>
      <c r="I14" s="167"/>
      <c r="J14" s="167"/>
      <c r="K14" s="168"/>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69"/>
      <c r="AX14" s="169"/>
      <c r="AY14" s="169"/>
      <c r="AZ14" s="169"/>
      <c r="BA14" s="169"/>
      <c r="BB14" s="169"/>
      <c r="BC14" s="169"/>
      <c r="BD14" s="169"/>
      <c r="BE14" s="169"/>
      <c r="BF14" s="169"/>
      <c r="BG14" s="169"/>
      <c r="BH14" s="169"/>
      <c r="BI14" s="169"/>
      <c r="BJ14" s="169"/>
      <c r="BK14" s="169"/>
      <c r="BL14" s="169"/>
      <c r="BM14" s="169"/>
      <c r="BN14" s="169"/>
      <c r="BO14" s="169"/>
      <c r="BP14" s="169"/>
      <c r="BQ14" s="169"/>
      <c r="BR14" s="169"/>
      <c r="BS14" s="169"/>
      <c r="BT14" s="169"/>
    </row>
    <row r="15" spans="1:72" s="169" customFormat="1" hidden="1">
      <c r="A15" s="170"/>
      <c r="B15" s="171" t="s">
        <v>44</v>
      </c>
      <c r="C15" s="173" t="s">
        <v>50</v>
      </c>
      <c r="D15" s="165"/>
      <c r="E15" s="166">
        <f>IF(C15="yes",E13,(E13-(E13*C16)))</f>
        <v>85000</v>
      </c>
      <c r="F15" s="166"/>
      <c r="G15" s="167">
        <f>E15*($J$7/'Farm Info'!$G$2)</f>
        <v>13600</v>
      </c>
      <c r="H15" s="167">
        <f>G15/$J$7</f>
        <v>850</v>
      </c>
      <c r="I15" s="167">
        <f t="shared" ref="I15:I39" si="0">G15/($B$5*$J$7)</f>
        <v>0.70833333333333337</v>
      </c>
      <c r="J15" s="167">
        <f>H15/$J$6</f>
        <v>2.1074380165289259</v>
      </c>
      <c r="K15" s="168"/>
    </row>
    <row r="16" spans="1:72" s="165" customFormat="1" ht="5.25" hidden="1" customHeight="1">
      <c r="A16" s="170"/>
      <c r="B16" s="163"/>
      <c r="C16" s="164"/>
      <c r="E16" s="166"/>
      <c r="F16" s="166"/>
      <c r="G16" s="167"/>
      <c r="H16" s="167"/>
      <c r="I16" s="167">
        <f t="shared" si="0"/>
        <v>0</v>
      </c>
      <c r="J16" s="167"/>
      <c r="K16" s="168"/>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69"/>
      <c r="AV16" s="169"/>
      <c r="AW16" s="169"/>
      <c r="AX16" s="169"/>
      <c r="AY16" s="169"/>
      <c r="AZ16" s="169"/>
      <c r="BA16" s="169"/>
      <c r="BB16" s="169"/>
      <c r="BC16" s="169"/>
      <c r="BD16" s="169"/>
      <c r="BE16" s="169"/>
      <c r="BF16" s="169"/>
      <c r="BG16" s="169"/>
      <c r="BH16" s="169"/>
      <c r="BI16" s="169"/>
      <c r="BJ16" s="169"/>
      <c r="BK16" s="169"/>
      <c r="BL16" s="169"/>
      <c r="BM16" s="169"/>
      <c r="BN16" s="169"/>
      <c r="BO16" s="169"/>
      <c r="BP16" s="169"/>
      <c r="BQ16" s="169"/>
      <c r="BR16" s="169"/>
      <c r="BS16" s="169"/>
      <c r="BT16" s="169"/>
    </row>
    <row r="17" spans="1:72" s="169" customFormat="1">
      <c r="A17" s="170"/>
      <c r="B17" s="171" t="s">
        <v>45</v>
      </c>
      <c r="C17" s="172" t="s">
        <v>50</v>
      </c>
      <c r="D17" s="165"/>
      <c r="E17" s="166">
        <f>IF(C17="yes",E15,IF(C17="no",(E15-(E15*'Farm Info'!F31)),"yes or no!"))</f>
        <v>85000</v>
      </c>
      <c r="F17" s="166"/>
      <c r="G17" s="167">
        <f>E17*($J$7/'Farm Info'!$G$2)</f>
        <v>13600</v>
      </c>
      <c r="H17" s="167">
        <f>G17/$J$7</f>
        <v>850</v>
      </c>
      <c r="I17" s="167">
        <f t="shared" si="0"/>
        <v>0.70833333333333337</v>
      </c>
      <c r="J17" s="167">
        <f>H17/$J$6</f>
        <v>2.1074380165289259</v>
      </c>
      <c r="K17" s="168"/>
    </row>
    <row r="18" spans="1:72" s="165" customFormat="1" ht="4.5" customHeight="1">
      <c r="A18" s="170"/>
      <c r="B18" s="163"/>
      <c r="C18" s="164"/>
      <c r="E18" s="166"/>
      <c r="F18" s="166"/>
      <c r="G18" s="167"/>
      <c r="H18" s="167"/>
      <c r="I18" s="167"/>
      <c r="J18" s="167"/>
      <c r="K18" s="168"/>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169"/>
      <c r="BG18" s="169"/>
      <c r="BH18" s="169"/>
      <c r="BI18" s="169"/>
      <c r="BJ18" s="169"/>
      <c r="BK18" s="169"/>
      <c r="BL18" s="169"/>
      <c r="BM18" s="169"/>
      <c r="BN18" s="169"/>
      <c r="BO18" s="169"/>
      <c r="BP18" s="169"/>
      <c r="BQ18" s="169"/>
      <c r="BR18" s="169"/>
      <c r="BS18" s="169"/>
      <c r="BT18" s="169"/>
    </row>
    <row r="19" spans="1:72" s="169" customFormat="1">
      <c r="A19" s="170"/>
      <c r="B19" s="174" t="s">
        <v>84</v>
      </c>
      <c r="C19" s="172" t="s">
        <v>50</v>
      </c>
      <c r="D19" s="175"/>
      <c r="E19" s="176">
        <f>IF(C19="yes",E17,IF(C19="no",(E17-(E17*'Farm Info'!F29)),"yes or no!"))</f>
        <v>85000</v>
      </c>
      <c r="F19" s="176"/>
      <c r="G19" s="177">
        <f>E19*($J$7/'Farm Info'!$G$2)</f>
        <v>13600</v>
      </c>
      <c r="H19" s="177">
        <f>G19/$J$7</f>
        <v>850</v>
      </c>
      <c r="I19" s="177">
        <f t="shared" si="0"/>
        <v>0.70833333333333337</v>
      </c>
      <c r="J19" s="177">
        <f>H19/$J$6</f>
        <v>2.1074380165289259</v>
      </c>
      <c r="K19" s="170"/>
    </row>
    <row r="20" spans="1:72" s="165" customFormat="1" ht="9" customHeight="1">
      <c r="A20" s="170"/>
      <c r="B20" s="163"/>
      <c r="C20" s="164"/>
      <c r="E20" s="166"/>
      <c r="F20" s="166"/>
      <c r="G20" s="167"/>
      <c r="H20" s="167"/>
      <c r="I20" s="167"/>
      <c r="J20" s="167"/>
      <c r="K20" s="168"/>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c r="BI20" s="169"/>
      <c r="BJ20" s="169"/>
      <c r="BK20" s="169"/>
      <c r="BL20" s="169"/>
      <c r="BM20" s="169"/>
      <c r="BN20" s="169"/>
      <c r="BO20" s="169"/>
      <c r="BP20" s="169"/>
      <c r="BQ20" s="169"/>
      <c r="BR20" s="169"/>
      <c r="BS20" s="169"/>
      <c r="BT20" s="169"/>
    </row>
    <row r="21" spans="1:72" s="182" customFormat="1">
      <c r="A21" s="178"/>
      <c r="B21" s="411" t="s">
        <v>111</v>
      </c>
      <c r="C21" s="180"/>
      <c r="D21" s="181"/>
      <c r="E21" s="159">
        <f>E19</f>
        <v>85000</v>
      </c>
      <c r="F21" s="159"/>
      <c r="G21" s="161">
        <f>E21*($J$7/'Farm Info'!$G$2)</f>
        <v>13600</v>
      </c>
      <c r="H21" s="161">
        <f>G21/$J$7</f>
        <v>850</v>
      </c>
      <c r="I21" s="161">
        <f t="shared" si="0"/>
        <v>0.70833333333333337</v>
      </c>
      <c r="J21" s="161">
        <f>H21/$J$6</f>
        <v>2.1074380165289259</v>
      </c>
      <c r="K21" s="16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row>
    <row r="22" spans="1:72">
      <c r="A22" s="156"/>
      <c r="B22" s="157"/>
      <c r="C22" s="183"/>
      <c r="D22" s="131"/>
      <c r="E22" s="159"/>
      <c r="F22" s="159"/>
      <c r="G22" s="161"/>
      <c r="H22" s="161"/>
      <c r="I22" s="161"/>
      <c r="J22" s="161"/>
      <c r="K22" s="162"/>
    </row>
    <row r="23" spans="1:72">
      <c r="A23" s="156"/>
      <c r="B23" s="157" t="s">
        <v>46</v>
      </c>
      <c r="C23" s="184" t="s">
        <v>51</v>
      </c>
      <c r="D23" s="131"/>
      <c r="E23" s="159">
        <f>IF(C23="no",'Farm Info'!F39,IF(C23="yes",('Farm Info'!F39-('Farm Info'!F39*C24)),"yes or no!"))</f>
        <v>60000</v>
      </c>
      <c r="F23" s="159"/>
      <c r="G23" s="161">
        <f>E23*($J$7/'Farm Info'!$G$2)</f>
        <v>9600</v>
      </c>
      <c r="H23" s="161">
        <f>G23/$J$7</f>
        <v>600</v>
      </c>
      <c r="I23" s="161">
        <f t="shared" si="0"/>
        <v>0.5</v>
      </c>
      <c r="J23" s="161">
        <f>H23/$J$6</f>
        <v>1.4876033057851241</v>
      </c>
      <c r="K23" s="162"/>
    </row>
    <row r="24" spans="1:72" s="188" customFormat="1" ht="14.25" customHeight="1">
      <c r="A24" s="156"/>
      <c r="B24" s="163" t="s">
        <v>70</v>
      </c>
      <c r="C24" s="205"/>
      <c r="D24" s="131"/>
      <c r="E24" s="496" t="str">
        <f>IF(C23="yes",IF(C24="","enter percent savings",""),"")</f>
        <v/>
      </c>
      <c r="F24" s="497"/>
      <c r="G24" s="185"/>
      <c r="H24" s="185"/>
      <c r="I24" s="185">
        <f t="shared" si="0"/>
        <v>0</v>
      </c>
      <c r="J24" s="185"/>
      <c r="K24" s="186"/>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187"/>
      <c r="AU24" s="187"/>
      <c r="AV24" s="187"/>
      <c r="AW24" s="187"/>
      <c r="AX24" s="187"/>
      <c r="AY24" s="187"/>
      <c r="AZ24" s="187"/>
      <c r="BA24" s="187"/>
      <c r="BB24" s="187"/>
      <c r="BC24" s="187"/>
      <c r="BD24" s="187"/>
      <c r="BE24" s="187"/>
      <c r="BF24" s="187"/>
      <c r="BG24" s="187"/>
      <c r="BH24" s="187"/>
      <c r="BI24" s="187"/>
      <c r="BJ24" s="187"/>
      <c r="BK24" s="187"/>
      <c r="BL24" s="187"/>
      <c r="BM24" s="187"/>
      <c r="BN24" s="187"/>
      <c r="BO24" s="187"/>
      <c r="BP24" s="187"/>
      <c r="BQ24" s="187"/>
      <c r="BR24" s="187"/>
      <c r="BS24" s="187"/>
      <c r="BT24" s="187"/>
    </row>
    <row r="25" spans="1:72" s="187" customFormat="1" ht="8.25" customHeight="1">
      <c r="A25" s="189"/>
      <c r="B25" s="190"/>
      <c r="C25" s="191"/>
      <c r="D25" s="188"/>
      <c r="E25" s="192"/>
      <c r="F25" s="192"/>
      <c r="G25" s="185"/>
      <c r="H25" s="185"/>
      <c r="I25" s="185"/>
      <c r="J25" s="185"/>
      <c r="K25" s="186"/>
    </row>
    <row r="26" spans="1:72" s="187" customFormat="1">
      <c r="A26" s="189"/>
      <c r="B26" s="190" t="s">
        <v>47</v>
      </c>
      <c r="C26" s="193" t="s">
        <v>50</v>
      </c>
      <c r="D26" s="188"/>
      <c r="E26" s="192">
        <f>IF(C26="yes",'Farm Info'!F41,IF(C26="no",0,"yes or no!"))</f>
        <v>6000</v>
      </c>
      <c r="F26" s="192"/>
      <c r="G26" s="185">
        <f>E26*($J$7/'Farm Info'!$G$2)</f>
        <v>960</v>
      </c>
      <c r="H26" s="185">
        <f>G26/$J$7</f>
        <v>60</v>
      </c>
      <c r="I26" s="185">
        <f t="shared" si="0"/>
        <v>0.05</v>
      </c>
      <c r="J26" s="185">
        <f>H26/$J$6</f>
        <v>0.1487603305785124</v>
      </c>
      <c r="K26" s="186"/>
    </row>
    <row r="27" spans="1:72" s="187" customFormat="1" ht="5.25" customHeight="1">
      <c r="A27" s="189"/>
      <c r="B27" s="190"/>
      <c r="C27" s="191"/>
      <c r="D27" s="188"/>
      <c r="E27" s="192"/>
      <c r="F27" s="192"/>
      <c r="G27" s="185"/>
      <c r="H27" s="185"/>
      <c r="I27" s="185"/>
      <c r="J27" s="185"/>
      <c r="K27" s="186"/>
    </row>
    <row r="28" spans="1:72" s="187" customFormat="1">
      <c r="A28" s="189"/>
      <c r="B28" s="190" t="s">
        <v>48</v>
      </c>
      <c r="C28" s="193" t="s">
        <v>50</v>
      </c>
      <c r="D28" s="188"/>
      <c r="E28" s="192">
        <f>IF(C28="yes",'Farm Info'!F42,IF(C28="no",0,"yes or no!"))</f>
        <v>1200</v>
      </c>
      <c r="F28" s="192"/>
      <c r="G28" s="185">
        <f>E28*($J$7/'Farm Info'!$G$2)</f>
        <v>192</v>
      </c>
      <c r="H28" s="185">
        <f>G28/$J$7</f>
        <v>12</v>
      </c>
      <c r="I28" s="185">
        <f t="shared" si="0"/>
        <v>0.01</v>
      </c>
      <c r="J28" s="185">
        <f>H28/$J$6</f>
        <v>2.9752066115702479E-2</v>
      </c>
      <c r="K28" s="186"/>
    </row>
    <row r="29" spans="1:72" s="187" customFormat="1" ht="5.25" customHeight="1">
      <c r="A29" s="189"/>
      <c r="B29" s="190"/>
      <c r="C29" s="191"/>
      <c r="D29" s="188"/>
      <c r="E29" s="192"/>
      <c r="F29" s="192"/>
      <c r="G29" s="185"/>
      <c r="H29" s="185"/>
      <c r="I29" s="185"/>
      <c r="J29" s="185"/>
      <c r="K29" s="186"/>
    </row>
    <row r="30" spans="1:72" s="187" customFormat="1">
      <c r="A30" s="189"/>
      <c r="B30" s="190" t="s">
        <v>49</v>
      </c>
      <c r="C30" s="193" t="s">
        <v>51</v>
      </c>
      <c r="D30" s="188"/>
      <c r="E30" s="192">
        <f>IF(C30="yes",'Farm Info'!F43,IF(C30="no",0,"yes or no!"))</f>
        <v>0</v>
      </c>
      <c r="F30" s="192"/>
      <c r="G30" s="185">
        <f>E30*($J$7/'Farm Info'!$G$2)</f>
        <v>0</v>
      </c>
      <c r="H30" s="185">
        <f>G30/$J$7</f>
        <v>0</v>
      </c>
      <c r="I30" s="185">
        <f>G30/($B$5*$J$7)</f>
        <v>0</v>
      </c>
      <c r="J30" s="185">
        <f>H30/$J$6</f>
        <v>0</v>
      </c>
      <c r="K30" s="186"/>
    </row>
    <row r="31" spans="1:72" s="187" customFormat="1" ht="5.25" customHeight="1">
      <c r="A31" s="189"/>
      <c r="B31" s="190"/>
      <c r="C31" s="191"/>
      <c r="D31" s="188"/>
      <c r="E31" s="192"/>
      <c r="F31" s="192"/>
      <c r="G31" s="185"/>
      <c r="H31" s="185"/>
      <c r="I31" s="185"/>
      <c r="J31" s="185"/>
      <c r="K31" s="186"/>
    </row>
    <row r="32" spans="1:72" s="187" customFormat="1">
      <c r="A32" s="189"/>
      <c r="B32" s="190" t="s">
        <v>85</v>
      </c>
      <c r="C32" s="191"/>
      <c r="D32" s="188"/>
      <c r="E32" s="192"/>
      <c r="F32" s="192"/>
      <c r="G32" s="185"/>
      <c r="H32" s="185"/>
      <c r="I32" s="185"/>
      <c r="J32" s="185"/>
      <c r="K32" s="186"/>
    </row>
    <row r="33" spans="1:72" s="187" customFormat="1">
      <c r="A33" s="189"/>
      <c r="B33" s="190" t="s">
        <v>86</v>
      </c>
      <c r="C33" s="194" t="s">
        <v>51</v>
      </c>
      <c r="D33" s="188"/>
      <c r="E33" s="192">
        <f>IF(C33="no",(SUM('Farm Info'!F21,'Farm Info'!F40,'Farm Info'!F20,'Farm Info'!F22)),IF(C33="yes",(SUM('Farm Info'!F21,'Farm Info'!F40,'Farm Info'!F22,'Farm Info'!F43)-(SUM('Farm Info'!F21,'Farm Info'!F40,'Farm Info'!F22,'Farm Info'!F20)*Apples!C34)),"yes or no!"))</f>
        <v>34500</v>
      </c>
      <c r="F33" s="192"/>
      <c r="G33" s="185">
        <f>E33*($J$7/'Farm Info'!$G$2)</f>
        <v>5520</v>
      </c>
      <c r="H33" s="185">
        <f>G33/$J$7</f>
        <v>345</v>
      </c>
      <c r="I33" s="185">
        <f>G33/($B$5*$J$7)</f>
        <v>0.28749999999999998</v>
      </c>
      <c r="J33" s="185">
        <f>H33/$J$6</f>
        <v>0.85537190082644632</v>
      </c>
      <c r="K33" s="186"/>
    </row>
    <row r="34" spans="1:72" s="188" customFormat="1">
      <c r="A34" s="189"/>
      <c r="B34" s="195" t="s">
        <v>70</v>
      </c>
      <c r="C34" s="205"/>
      <c r="D34" s="151"/>
      <c r="E34" s="498" t="str">
        <f>IF(C33="yes",IF(C34="","enter percent savings",""),"")</f>
        <v/>
      </c>
      <c r="F34" s="499"/>
      <c r="G34" s="196"/>
      <c r="H34" s="196"/>
      <c r="I34" s="196"/>
      <c r="J34" s="196"/>
      <c r="K34" s="186"/>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7"/>
      <c r="BC34" s="187"/>
      <c r="BD34" s="187"/>
      <c r="BE34" s="187"/>
      <c r="BF34" s="187"/>
      <c r="BG34" s="187"/>
      <c r="BH34" s="187"/>
      <c r="BI34" s="187"/>
      <c r="BJ34" s="187"/>
      <c r="BK34" s="187"/>
      <c r="BL34" s="187"/>
      <c r="BM34" s="187"/>
      <c r="BN34" s="187"/>
      <c r="BO34" s="187"/>
      <c r="BP34" s="187"/>
      <c r="BQ34" s="187"/>
      <c r="BR34" s="187"/>
      <c r="BS34" s="187"/>
      <c r="BT34" s="187"/>
    </row>
    <row r="35" spans="1:72" s="187" customFormat="1" ht="8.25" customHeight="1">
      <c r="A35" s="189"/>
      <c r="B35" s="190"/>
      <c r="C35" s="188"/>
      <c r="D35" s="188"/>
      <c r="E35" s="192"/>
      <c r="F35" s="192"/>
      <c r="G35" s="185"/>
      <c r="H35" s="185"/>
      <c r="I35" s="185"/>
      <c r="J35" s="185"/>
      <c r="K35" s="189"/>
    </row>
    <row r="36" spans="1:72">
      <c r="A36" s="189"/>
      <c r="B36" s="411" t="s">
        <v>108</v>
      </c>
      <c r="C36" s="131"/>
      <c r="D36" s="131"/>
      <c r="E36" s="159">
        <f>SUM(E30,E28,E26,E23,E21,'Farm Info'!F40)</f>
        <v>164200</v>
      </c>
      <c r="F36" s="159"/>
      <c r="G36" s="161">
        <f>E36*($J$7/'Farm Info'!$G$2)</f>
        <v>26272</v>
      </c>
      <c r="H36" s="161">
        <f>G36/$J$7</f>
        <v>1642</v>
      </c>
      <c r="I36" s="161">
        <f t="shared" si="0"/>
        <v>1.3683333333333334</v>
      </c>
      <c r="J36" s="161">
        <f>H36/$J$6</f>
        <v>4.0710743801652898</v>
      </c>
      <c r="K36" s="162"/>
    </row>
    <row r="37" spans="1:72">
      <c r="A37" s="156"/>
      <c r="B37" s="411" t="s">
        <v>100</v>
      </c>
      <c r="C37" s="131"/>
      <c r="D37" s="131"/>
      <c r="E37" s="159">
        <f>SUM(E33,SUM('Farm Info'!F13:F19))</f>
        <v>124300</v>
      </c>
      <c r="F37" s="159"/>
      <c r="G37" s="161">
        <f>E37*($J$7/'Farm Info'!$G$2)</f>
        <v>19888</v>
      </c>
      <c r="H37" s="161">
        <f>G37/$J$7</f>
        <v>1243</v>
      </c>
      <c r="I37" s="161">
        <f t="shared" si="0"/>
        <v>1.0358333333333334</v>
      </c>
      <c r="J37" s="161">
        <f>H37/$J$6</f>
        <v>3.081818181818182</v>
      </c>
      <c r="K37" s="162"/>
    </row>
    <row r="38" spans="1:72">
      <c r="A38" s="156"/>
      <c r="B38" s="411" t="s">
        <v>109</v>
      </c>
      <c r="C38" s="131"/>
      <c r="D38" s="131"/>
      <c r="E38" s="159">
        <f>SUM($E$36:$E$37)</f>
        <v>288500</v>
      </c>
      <c r="F38" s="131"/>
      <c r="G38" s="161">
        <f>E38*($J$7/'Farm Info'!$G$2)</f>
        <v>46160</v>
      </c>
      <c r="H38" s="161">
        <f>G38/$J$7</f>
        <v>2885</v>
      </c>
      <c r="I38" s="161">
        <f t="shared" si="0"/>
        <v>2.4041666666666668</v>
      </c>
      <c r="J38" s="161">
        <f>H38/$J$6</f>
        <v>7.1528925619834718</v>
      </c>
      <c r="K38" s="162"/>
    </row>
    <row r="39" spans="1:72">
      <c r="A39" s="156"/>
      <c r="B39" s="411" t="s">
        <v>110</v>
      </c>
      <c r="C39" s="131"/>
      <c r="D39" s="131"/>
      <c r="E39" s="159">
        <f>$E$38*'Farm Info'!$F$23</f>
        <v>14425</v>
      </c>
      <c r="F39" s="131"/>
      <c r="G39" s="161">
        <f>E39*($J$7/'Farm Info'!$G$2)</f>
        <v>2308</v>
      </c>
      <c r="H39" s="161">
        <f>G39/$J$7</f>
        <v>144.25</v>
      </c>
      <c r="I39" s="161">
        <f t="shared" si="0"/>
        <v>0.12020833333333333</v>
      </c>
      <c r="J39" s="161">
        <f>H39/$J$6</f>
        <v>0.35764462809917358</v>
      </c>
      <c r="K39" s="162"/>
      <c r="L39" s="197">
        <f>(B5*J7)/(J6*J7)</f>
        <v>2.9752066115702482</v>
      </c>
      <c r="M39" s="198" t="s">
        <v>88</v>
      </c>
    </row>
    <row r="40" spans="1:72" s="151" customFormat="1" ht="6" customHeight="1">
      <c r="A40" s="199"/>
      <c r="G40" s="200"/>
      <c r="H40" s="200"/>
      <c r="I40" s="200"/>
      <c r="J40" s="200"/>
      <c r="K40" s="201"/>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row>
    <row r="41" spans="1:72" s="182" customFormat="1" ht="15">
      <c r="B41" s="395" t="s">
        <v>107</v>
      </c>
      <c r="C41" s="396"/>
      <c r="D41" s="396"/>
      <c r="E41" s="397">
        <f>SUM(E38,E39)</f>
        <v>302925</v>
      </c>
      <c r="F41" s="398"/>
      <c r="G41" s="399">
        <f>E41*($J$7/'Farm Info'!$G$2)</f>
        <v>48468</v>
      </c>
      <c r="H41" s="400">
        <f>G41/$J$7</f>
        <v>3029.25</v>
      </c>
      <c r="I41" s="400">
        <f>H41/$J$7</f>
        <v>189.328125</v>
      </c>
      <c r="J41" s="400">
        <f>H41/$J$6</f>
        <v>7.510537190082645</v>
      </c>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2"/>
      <c r="BR41" s="132"/>
      <c r="BS41" s="132"/>
      <c r="BT41" s="132"/>
    </row>
    <row r="42" spans="1:72">
      <c r="B42" s="179"/>
      <c r="C42" s="179"/>
      <c r="D42" s="179"/>
      <c r="E42" s="179"/>
      <c r="F42" s="179"/>
      <c r="G42" s="493" t="s">
        <v>17</v>
      </c>
      <c r="H42" s="494"/>
      <c r="I42" s="494"/>
      <c r="J42" s="495"/>
    </row>
    <row r="43" spans="1:72">
      <c r="B43" s="179"/>
      <c r="C43" s="179"/>
      <c r="D43" s="179"/>
      <c r="E43" s="202"/>
      <c r="F43" s="179"/>
      <c r="G43" s="394" t="s">
        <v>104</v>
      </c>
      <c r="H43" s="394" t="s">
        <v>105</v>
      </c>
      <c r="I43" s="394" t="s">
        <v>106</v>
      </c>
      <c r="J43" s="154" t="s">
        <v>52</v>
      </c>
    </row>
    <row r="44" spans="1:72">
      <c r="B44" s="179"/>
      <c r="C44" s="179"/>
      <c r="D44" s="179"/>
      <c r="E44" s="202"/>
      <c r="F44" s="179"/>
    </row>
    <row r="45" spans="1:72">
      <c r="B45" s="179"/>
      <c r="C45" s="179"/>
      <c r="D45" s="179"/>
      <c r="E45" s="202"/>
      <c r="F45" s="179"/>
      <c r="G45" s="131"/>
      <c r="H45" s="131"/>
      <c r="I45" s="131"/>
      <c r="J45" s="131"/>
      <c r="K45" s="131"/>
    </row>
    <row r="46" spans="1:72">
      <c r="E46" s="131"/>
      <c r="F46" s="131"/>
      <c r="G46" s="203"/>
      <c r="H46" s="203"/>
      <c r="I46" s="203"/>
      <c r="J46" s="203"/>
      <c r="K46" s="131"/>
    </row>
    <row r="47" spans="1:72">
      <c r="B47" s="133"/>
      <c r="C47" s="134"/>
      <c r="D47" s="134"/>
      <c r="E47" s="203"/>
      <c r="F47" s="203"/>
      <c r="G47" s="204"/>
      <c r="H47" s="204"/>
      <c r="I47" s="204"/>
      <c r="J47" s="204"/>
      <c r="K47" s="131"/>
    </row>
    <row r="48" spans="1:72">
      <c r="B48" s="133"/>
      <c r="C48" s="134"/>
      <c r="D48" s="134"/>
      <c r="E48" s="203"/>
      <c r="F48" s="203"/>
      <c r="G48" s="131"/>
      <c r="H48" s="131"/>
      <c r="I48" s="131"/>
      <c r="J48" s="131"/>
      <c r="K48" s="131"/>
    </row>
    <row r="50" spans="2:6">
      <c r="B50" s="157"/>
      <c r="C50" s="131"/>
      <c r="D50" s="131"/>
      <c r="E50" s="131"/>
      <c r="F50" s="131"/>
    </row>
  </sheetData>
  <mergeCells count="5">
    <mergeCell ref="B3:E3"/>
    <mergeCell ref="G42:J42"/>
    <mergeCell ref="E24:F24"/>
    <mergeCell ref="E34:F34"/>
    <mergeCell ref="G9:J9"/>
  </mergeCells>
  <phoneticPr fontId="3" type="noConversion"/>
  <pageMargins left="0.75" right="0.75" top="1" bottom="1" header="0.5" footer="0.5"/>
  <pageSetup orientation="landscape" r:id="rId1"/>
  <headerFooter alignWithMargins="0"/>
  <ignoredErrors>
    <ignoredError sqref="E3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2:BT50"/>
  <sheetViews>
    <sheetView zoomScale="80" workbookViewId="0">
      <selection activeCell="I7" sqref="I7"/>
    </sheetView>
  </sheetViews>
  <sheetFormatPr defaultRowHeight="12.75"/>
  <cols>
    <col min="1" max="1" width="4.7109375" style="209" customWidth="1"/>
    <col min="2" max="2" width="40.42578125" style="212" customWidth="1"/>
    <col min="3" max="3" width="7.85546875" style="209" customWidth="1"/>
    <col min="4" max="4" width="2.28515625" style="209" customWidth="1"/>
    <col min="5" max="5" width="18.42578125" style="209" customWidth="1"/>
    <col min="6" max="6" width="3.7109375" style="209" customWidth="1"/>
    <col min="7" max="7" width="23" style="209" customWidth="1"/>
    <col min="8" max="8" width="23.140625" style="209" customWidth="1"/>
    <col min="9" max="9" width="21.7109375" style="209" bestFit="1" customWidth="1"/>
    <col min="10" max="10" width="9.140625" style="209"/>
    <col min="11" max="11" width="6.28515625" style="209" bestFit="1" customWidth="1"/>
    <col min="12" max="12" width="10.140625" style="209" customWidth="1"/>
    <col min="13" max="13" width="8.7109375" style="209" customWidth="1"/>
    <col min="14" max="14" width="9.140625" style="209"/>
    <col min="15" max="15" width="8" style="209" customWidth="1"/>
    <col min="16" max="16" width="20.85546875" style="209" customWidth="1"/>
    <col min="17" max="17" width="19.28515625" style="209" customWidth="1"/>
    <col min="18" max="16384" width="9.140625" style="209"/>
  </cols>
  <sheetData>
    <row r="2" spans="1:72" s="206" customFormat="1" ht="3" customHeight="1">
      <c r="B2" s="207"/>
    </row>
    <row r="3" spans="1:72" ht="8.25" customHeight="1">
      <c r="A3" s="206"/>
      <c r="B3" s="500"/>
      <c r="C3" s="501"/>
      <c r="D3" s="501"/>
      <c r="E3" s="501"/>
      <c r="F3" s="208"/>
    </row>
    <row r="4" spans="1:72">
      <c r="B4" s="210" t="s">
        <v>82</v>
      </c>
      <c r="C4" s="211"/>
      <c r="E4" s="135" t="s">
        <v>10</v>
      </c>
      <c r="F4" s="136"/>
      <c r="G4" s="137"/>
      <c r="H4" s="138"/>
      <c r="I4" s="410" t="s">
        <v>8</v>
      </c>
      <c r="J4" s="139">
        <v>10</v>
      </c>
      <c r="K4" s="140" t="s">
        <v>9</v>
      </c>
    </row>
    <row r="5" spans="1:72">
      <c r="B5" s="141">
        <v>500</v>
      </c>
      <c r="C5" s="209" t="s">
        <v>83</v>
      </c>
      <c r="E5" s="142" t="s">
        <v>12</v>
      </c>
      <c r="F5" s="143"/>
      <c r="G5" s="137"/>
      <c r="H5" s="144"/>
      <c r="I5" s="409" t="s">
        <v>11</v>
      </c>
      <c r="J5" s="139">
        <v>22</v>
      </c>
      <c r="K5" s="140" t="s">
        <v>9</v>
      </c>
    </row>
    <row r="6" spans="1:72">
      <c r="E6" s="142" t="s">
        <v>14</v>
      </c>
      <c r="F6" s="143"/>
      <c r="G6" s="137"/>
      <c r="H6" s="144"/>
      <c r="I6" s="409" t="s">
        <v>13</v>
      </c>
      <c r="J6" s="146">
        <f>(43560/(J4*J5))</f>
        <v>198</v>
      </c>
      <c r="K6" s="147"/>
    </row>
    <row r="7" spans="1:72">
      <c r="E7" s="148" t="s">
        <v>16</v>
      </c>
      <c r="F7" s="149"/>
      <c r="G7" s="137"/>
      <c r="H7" s="150"/>
      <c r="I7" s="420" t="s">
        <v>112</v>
      </c>
      <c r="J7" s="139">
        <v>5</v>
      </c>
      <c r="K7" s="140" t="s">
        <v>15</v>
      </c>
    </row>
    <row r="9" spans="1:72">
      <c r="A9" s="213"/>
      <c r="F9" s="214"/>
      <c r="G9" s="493" t="s">
        <v>17</v>
      </c>
      <c r="H9" s="494"/>
      <c r="I9" s="494"/>
      <c r="J9" s="495"/>
    </row>
    <row r="10" spans="1:72" s="217" customFormat="1">
      <c r="A10" s="153"/>
      <c r="B10" s="216" t="s">
        <v>42</v>
      </c>
      <c r="C10" s="216" t="s">
        <v>26</v>
      </c>
      <c r="D10" s="216"/>
      <c r="E10" s="401" t="s">
        <v>103</v>
      </c>
      <c r="F10" s="215"/>
      <c r="G10" s="401" t="s">
        <v>104</v>
      </c>
      <c r="H10" s="401" t="s">
        <v>105</v>
      </c>
      <c r="I10" s="401" t="s">
        <v>106</v>
      </c>
      <c r="J10" s="216" t="s">
        <v>52</v>
      </c>
      <c r="K10" s="392"/>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09"/>
      <c r="BI10" s="209"/>
      <c r="BJ10" s="209"/>
      <c r="BK10" s="209"/>
      <c r="BL10" s="209"/>
      <c r="BM10" s="209"/>
      <c r="BN10" s="209"/>
      <c r="BO10" s="209"/>
      <c r="BP10" s="209"/>
      <c r="BQ10" s="209"/>
      <c r="BR10" s="209"/>
      <c r="BS10" s="209"/>
      <c r="BT10" s="209"/>
    </row>
    <row r="11" spans="1:72">
      <c r="A11" s="156"/>
      <c r="B11" s="218" t="s">
        <v>43</v>
      </c>
      <c r="C11" s="158" t="s">
        <v>51</v>
      </c>
      <c r="D11" s="208"/>
      <c r="E11" s="219">
        <f>IF(C11="yes",'Farm Info'!$F$38,IF(C11="no",('Farm Info'!F38-('Farm Info'!$F$38*'Farm Info'!F28)),"yes or no!"))</f>
        <v>63750</v>
      </c>
      <c r="F11" s="219"/>
      <c r="G11" s="220">
        <f>E11*($J$7/'Farm Info'!$G$2)</f>
        <v>3187.5</v>
      </c>
      <c r="H11" s="220">
        <f>G11/$J$7</f>
        <v>637.5</v>
      </c>
      <c r="I11" s="221">
        <f>G11/($B$5*$J$7)</f>
        <v>1.2749999999999999</v>
      </c>
      <c r="J11" s="221">
        <f>H11/$J$6</f>
        <v>3.2196969696969697</v>
      </c>
      <c r="K11" s="156"/>
    </row>
    <row r="12" spans="1:72" s="224" customFormat="1" ht="3" customHeight="1">
      <c r="A12" s="156"/>
      <c r="B12" s="222"/>
      <c r="C12" s="223"/>
      <c r="E12" s="225"/>
      <c r="F12" s="225"/>
      <c r="G12" s="226"/>
      <c r="H12" s="226"/>
      <c r="I12" s="226"/>
      <c r="J12" s="226"/>
      <c r="K12" s="168"/>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c r="AM12" s="227"/>
      <c r="AN12" s="227"/>
      <c r="AO12" s="227"/>
      <c r="AP12" s="227"/>
      <c r="AQ12" s="227"/>
      <c r="AR12" s="227"/>
      <c r="AS12" s="227"/>
      <c r="AT12" s="227"/>
      <c r="AU12" s="227"/>
      <c r="AV12" s="227"/>
      <c r="AW12" s="227"/>
      <c r="AX12" s="227"/>
      <c r="AY12" s="227"/>
      <c r="AZ12" s="227"/>
      <c r="BA12" s="227"/>
      <c r="BB12" s="227"/>
      <c r="BC12" s="227"/>
      <c r="BD12" s="227"/>
      <c r="BE12" s="227"/>
      <c r="BF12" s="227"/>
      <c r="BG12" s="227"/>
      <c r="BH12" s="227"/>
      <c r="BI12" s="227"/>
      <c r="BJ12" s="227"/>
      <c r="BK12" s="227"/>
      <c r="BL12" s="227"/>
      <c r="BM12" s="227"/>
      <c r="BN12" s="227"/>
      <c r="BO12" s="227"/>
      <c r="BP12" s="227"/>
      <c r="BQ12" s="227"/>
      <c r="BR12" s="227"/>
      <c r="BS12" s="227"/>
      <c r="BT12" s="227"/>
    </row>
    <row r="13" spans="1:72" s="227" customFormat="1" ht="12" customHeight="1">
      <c r="A13" s="170"/>
      <c r="B13" s="228" t="s">
        <v>71</v>
      </c>
      <c r="C13" s="172" t="s">
        <v>50</v>
      </c>
      <c r="D13" s="224"/>
      <c r="E13" s="225">
        <f>IF(C13="yes",E11,IF(C13="no",(E11-(E11*'Farm Info'!F30)),"yes or no!"))</f>
        <v>63750</v>
      </c>
      <c r="F13" s="225"/>
      <c r="G13" s="226">
        <f>E13*($J$7/'Farm Info'!$G$2)</f>
        <v>3187.5</v>
      </c>
      <c r="H13" s="226">
        <f>G13/$J$7</f>
        <v>637.5</v>
      </c>
      <c r="I13" s="226">
        <f>G13/($B$5*$J$7)</f>
        <v>1.2749999999999999</v>
      </c>
      <c r="J13" s="226">
        <f>H13/$J$6</f>
        <v>3.2196969696969697</v>
      </c>
      <c r="K13" s="168"/>
    </row>
    <row r="14" spans="1:72" s="224" customFormat="1" ht="3.75" customHeight="1">
      <c r="A14" s="170"/>
      <c r="B14" s="222"/>
      <c r="C14" s="223"/>
      <c r="E14" s="225"/>
      <c r="F14" s="225"/>
      <c r="G14" s="226"/>
      <c r="H14" s="226"/>
      <c r="I14" s="226"/>
      <c r="J14" s="226"/>
      <c r="K14" s="168"/>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7"/>
      <c r="AQ14" s="227"/>
      <c r="AR14" s="227"/>
      <c r="AS14" s="227"/>
      <c r="AT14" s="227"/>
      <c r="AU14" s="227"/>
      <c r="AV14" s="227"/>
      <c r="AW14" s="227"/>
      <c r="AX14" s="227"/>
      <c r="AY14" s="227"/>
      <c r="AZ14" s="227"/>
      <c r="BA14" s="227"/>
      <c r="BB14" s="227"/>
      <c r="BC14" s="227"/>
      <c r="BD14" s="227"/>
      <c r="BE14" s="227"/>
      <c r="BF14" s="227"/>
      <c r="BG14" s="227"/>
      <c r="BH14" s="227"/>
      <c r="BI14" s="227"/>
      <c r="BJ14" s="227"/>
      <c r="BK14" s="227"/>
      <c r="BL14" s="227"/>
      <c r="BM14" s="227"/>
      <c r="BN14" s="227"/>
      <c r="BO14" s="227"/>
      <c r="BP14" s="227"/>
      <c r="BQ14" s="227"/>
      <c r="BR14" s="227"/>
      <c r="BS14" s="227"/>
      <c r="BT14" s="227"/>
    </row>
    <row r="15" spans="1:72" s="227" customFormat="1" hidden="1">
      <c r="A15" s="170"/>
      <c r="B15" s="228" t="s">
        <v>44</v>
      </c>
      <c r="C15" s="229" t="s">
        <v>50</v>
      </c>
      <c r="D15" s="224"/>
      <c r="E15" s="225">
        <f>IF(C15="yes",E13,(E13-(E13*C16)))</f>
        <v>63750</v>
      </c>
      <c r="F15" s="225"/>
      <c r="G15" s="226">
        <f>E15*($J$7/'Farm Info'!$G$2)</f>
        <v>3187.5</v>
      </c>
      <c r="H15" s="226">
        <f>G15/$J$7</f>
        <v>637.5</v>
      </c>
      <c r="I15" s="226">
        <f t="shared" ref="I15:I39" si="0">G15/($B$5*$J$7)</f>
        <v>1.2749999999999999</v>
      </c>
      <c r="J15" s="226">
        <f>H15/$J$6</f>
        <v>3.2196969696969697</v>
      </c>
      <c r="K15" s="168"/>
    </row>
    <row r="16" spans="1:72" s="224" customFormat="1" ht="5.25" hidden="1" customHeight="1">
      <c r="A16" s="170"/>
      <c r="B16" s="222"/>
      <c r="C16" s="223"/>
      <c r="E16" s="225"/>
      <c r="F16" s="225"/>
      <c r="G16" s="226"/>
      <c r="H16" s="226"/>
      <c r="I16" s="226">
        <f t="shared" si="0"/>
        <v>0</v>
      </c>
      <c r="J16" s="226"/>
      <c r="K16" s="168"/>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227"/>
      <c r="AT16" s="227"/>
      <c r="AU16" s="227"/>
      <c r="AV16" s="227"/>
      <c r="AW16" s="227"/>
      <c r="AX16" s="227"/>
      <c r="AY16" s="227"/>
      <c r="AZ16" s="227"/>
      <c r="BA16" s="227"/>
      <c r="BB16" s="227"/>
      <c r="BC16" s="227"/>
      <c r="BD16" s="227"/>
      <c r="BE16" s="227"/>
      <c r="BF16" s="227"/>
      <c r="BG16" s="227"/>
      <c r="BH16" s="227"/>
      <c r="BI16" s="227"/>
      <c r="BJ16" s="227"/>
      <c r="BK16" s="227"/>
      <c r="BL16" s="227"/>
      <c r="BM16" s="227"/>
      <c r="BN16" s="227"/>
      <c r="BO16" s="227"/>
      <c r="BP16" s="227"/>
      <c r="BQ16" s="227"/>
      <c r="BR16" s="227"/>
      <c r="BS16" s="227"/>
      <c r="BT16" s="227"/>
    </row>
    <row r="17" spans="1:72" s="227" customFormat="1">
      <c r="A17" s="170"/>
      <c r="B17" s="228" t="s">
        <v>45</v>
      </c>
      <c r="C17" s="172" t="s">
        <v>51</v>
      </c>
      <c r="D17" s="224"/>
      <c r="E17" s="225">
        <f>IF(C17="yes",E15,IF(C17="no",(E15-(E15*'Farm Info'!F31)),"yes or no!"))</f>
        <v>60562.5</v>
      </c>
      <c r="F17" s="225"/>
      <c r="G17" s="226">
        <f>E17*($J$7/'Farm Info'!$G$2)</f>
        <v>3028.125</v>
      </c>
      <c r="H17" s="226">
        <f>G17/$J$7</f>
        <v>605.625</v>
      </c>
      <c r="I17" s="226">
        <f t="shared" si="0"/>
        <v>1.2112499999999999</v>
      </c>
      <c r="J17" s="226">
        <f>H17/$J$6</f>
        <v>3.0587121212121211</v>
      </c>
      <c r="K17" s="168"/>
    </row>
    <row r="18" spans="1:72" s="224" customFormat="1" ht="4.5" customHeight="1">
      <c r="A18" s="170"/>
      <c r="B18" s="222"/>
      <c r="C18" s="223"/>
      <c r="E18" s="225"/>
      <c r="F18" s="225"/>
      <c r="G18" s="226"/>
      <c r="H18" s="226"/>
      <c r="I18" s="226"/>
      <c r="J18" s="226"/>
      <c r="K18" s="168"/>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7"/>
      <c r="BA18" s="227"/>
      <c r="BB18" s="227"/>
      <c r="BC18" s="227"/>
      <c r="BD18" s="227"/>
      <c r="BE18" s="227"/>
      <c r="BF18" s="227"/>
      <c r="BG18" s="227"/>
      <c r="BH18" s="227"/>
      <c r="BI18" s="227"/>
      <c r="BJ18" s="227"/>
      <c r="BK18" s="227"/>
      <c r="BL18" s="227"/>
      <c r="BM18" s="227"/>
      <c r="BN18" s="227"/>
      <c r="BO18" s="227"/>
      <c r="BP18" s="227"/>
      <c r="BQ18" s="227"/>
      <c r="BR18" s="227"/>
      <c r="BS18" s="227"/>
      <c r="BT18" s="227"/>
    </row>
    <row r="19" spans="1:72" s="227" customFormat="1">
      <c r="A19" s="170"/>
      <c r="B19" s="230" t="s">
        <v>84</v>
      </c>
      <c r="C19" s="172" t="s">
        <v>50</v>
      </c>
      <c r="D19" s="231"/>
      <c r="E19" s="232">
        <f>IF(C19="yes",E17,IF(C19="no",(E17-(E17*'Farm Info'!F29)),"yes or no!"))</f>
        <v>60562.5</v>
      </c>
      <c r="F19" s="232"/>
      <c r="G19" s="233">
        <f>E19*($J$7/'Farm Info'!$G$2)</f>
        <v>3028.125</v>
      </c>
      <c r="H19" s="233">
        <f>G19/$J$7</f>
        <v>605.625</v>
      </c>
      <c r="I19" s="233">
        <f t="shared" si="0"/>
        <v>1.2112499999999999</v>
      </c>
      <c r="J19" s="233">
        <f>H19/$J$6</f>
        <v>3.0587121212121211</v>
      </c>
      <c r="K19" s="168"/>
    </row>
    <row r="20" spans="1:72" s="224" customFormat="1" ht="9" customHeight="1">
      <c r="A20" s="170"/>
      <c r="B20" s="222"/>
      <c r="C20" s="223"/>
      <c r="E20" s="225"/>
      <c r="F20" s="225"/>
      <c r="G20" s="226"/>
      <c r="H20" s="226"/>
      <c r="I20" s="226"/>
      <c r="J20" s="226"/>
      <c r="K20" s="170"/>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7"/>
      <c r="BA20" s="227"/>
      <c r="BB20" s="227"/>
      <c r="BC20" s="227"/>
      <c r="BD20" s="227"/>
      <c r="BE20" s="227"/>
      <c r="BF20" s="227"/>
      <c r="BG20" s="227"/>
      <c r="BH20" s="227"/>
      <c r="BI20" s="227"/>
      <c r="BJ20" s="227"/>
      <c r="BK20" s="227"/>
      <c r="BL20" s="227"/>
      <c r="BM20" s="227"/>
      <c r="BN20" s="227"/>
      <c r="BO20" s="227"/>
      <c r="BP20" s="227"/>
      <c r="BQ20" s="227"/>
      <c r="BR20" s="227"/>
      <c r="BS20" s="227"/>
      <c r="BT20" s="227"/>
    </row>
    <row r="21" spans="1:72" s="237" customFormat="1">
      <c r="A21" s="178"/>
      <c r="B21" s="408" t="s">
        <v>111</v>
      </c>
      <c r="C21" s="235"/>
      <c r="D21" s="236"/>
      <c r="E21" s="219">
        <f>E19</f>
        <v>60562.5</v>
      </c>
      <c r="F21" s="219"/>
      <c r="G21" s="221">
        <f>E21*($J$7/'Farm Info'!$G$2)</f>
        <v>3028.125</v>
      </c>
      <c r="H21" s="221">
        <f>G21/$J$7</f>
        <v>605.625</v>
      </c>
      <c r="I21" s="221">
        <f t="shared" si="0"/>
        <v>1.2112499999999999</v>
      </c>
      <c r="J21" s="221">
        <f>H21/$J$6</f>
        <v>3.0587121212121211</v>
      </c>
      <c r="K21" s="162"/>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09"/>
      <c r="BA21" s="209"/>
      <c r="BB21" s="209"/>
      <c r="BC21" s="209"/>
      <c r="BD21" s="209"/>
      <c r="BE21" s="209"/>
      <c r="BF21" s="209"/>
      <c r="BG21" s="209"/>
      <c r="BH21" s="209"/>
      <c r="BI21" s="209"/>
      <c r="BJ21" s="209"/>
      <c r="BK21" s="209"/>
      <c r="BL21" s="209"/>
      <c r="BM21" s="209"/>
      <c r="BN21" s="209"/>
      <c r="BO21" s="209"/>
      <c r="BP21" s="209"/>
      <c r="BQ21" s="209"/>
      <c r="BR21" s="209"/>
      <c r="BS21" s="209"/>
      <c r="BT21" s="209"/>
    </row>
    <row r="22" spans="1:72">
      <c r="A22" s="156"/>
      <c r="B22" s="218"/>
      <c r="C22" s="238"/>
      <c r="D22" s="208"/>
      <c r="E22" s="219"/>
      <c r="F22" s="219"/>
      <c r="G22" s="221"/>
      <c r="H22" s="221"/>
      <c r="I22" s="221"/>
      <c r="J22" s="221"/>
      <c r="K22" s="162"/>
    </row>
    <row r="23" spans="1:72">
      <c r="A23" s="156"/>
      <c r="B23" s="218" t="s">
        <v>46</v>
      </c>
      <c r="C23" s="184" t="s">
        <v>51</v>
      </c>
      <c r="D23" s="208"/>
      <c r="E23" s="219">
        <f>IF(C23="no",'Farm Info'!F39,IF(C23="yes",('Farm Info'!F39-('Farm Info'!F39*C24)),"yes or no!"))</f>
        <v>60000</v>
      </c>
      <c r="F23" s="219"/>
      <c r="G23" s="221">
        <f>E23*($J$7/'Farm Info'!$G$2)</f>
        <v>3000</v>
      </c>
      <c r="H23" s="221">
        <f>G23/$J$7</f>
        <v>600</v>
      </c>
      <c r="I23" s="221">
        <f t="shared" si="0"/>
        <v>1.2</v>
      </c>
      <c r="J23" s="221">
        <f>H23/$J$6</f>
        <v>3.0303030303030303</v>
      </c>
      <c r="K23" s="162"/>
    </row>
    <row r="24" spans="1:72" s="241" customFormat="1" ht="14.25" customHeight="1">
      <c r="A24" s="156"/>
      <c r="B24" s="222" t="s">
        <v>70</v>
      </c>
      <c r="C24" s="205"/>
      <c r="D24" s="208"/>
      <c r="E24" s="502" t="str">
        <f>IF(C23="yes",IF(C24="","enter percent savings",""),"")</f>
        <v/>
      </c>
      <c r="F24" s="503"/>
      <c r="G24" s="239"/>
      <c r="H24" s="239"/>
      <c r="I24" s="239">
        <f t="shared" si="0"/>
        <v>0</v>
      </c>
      <c r="J24" s="239"/>
      <c r="K24" s="186"/>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0"/>
      <c r="AT24" s="240"/>
      <c r="AU24" s="240"/>
      <c r="AV24" s="240"/>
      <c r="AW24" s="240"/>
      <c r="AX24" s="240"/>
      <c r="AY24" s="240"/>
      <c r="AZ24" s="240"/>
      <c r="BA24" s="240"/>
      <c r="BB24" s="240"/>
      <c r="BC24" s="240"/>
      <c r="BD24" s="240"/>
      <c r="BE24" s="240"/>
      <c r="BF24" s="240"/>
      <c r="BG24" s="240"/>
      <c r="BH24" s="240"/>
      <c r="BI24" s="240"/>
      <c r="BJ24" s="240"/>
      <c r="BK24" s="240"/>
      <c r="BL24" s="240"/>
      <c r="BM24" s="240"/>
      <c r="BN24" s="240"/>
      <c r="BO24" s="240"/>
      <c r="BP24" s="240"/>
      <c r="BQ24" s="240"/>
      <c r="BR24" s="240"/>
      <c r="BS24" s="240"/>
      <c r="BT24" s="240"/>
    </row>
    <row r="25" spans="1:72" s="240" customFormat="1" ht="8.25" customHeight="1">
      <c r="A25" s="189"/>
      <c r="B25" s="242"/>
      <c r="C25" s="243"/>
      <c r="D25" s="241"/>
      <c r="E25" s="244"/>
      <c r="F25" s="244"/>
      <c r="G25" s="239"/>
      <c r="H25" s="239"/>
      <c r="I25" s="239"/>
      <c r="J25" s="239"/>
      <c r="K25" s="186"/>
    </row>
    <row r="26" spans="1:72" s="240" customFormat="1">
      <c r="A26" s="189"/>
      <c r="B26" s="242" t="s">
        <v>47</v>
      </c>
      <c r="C26" s="193" t="s">
        <v>50</v>
      </c>
      <c r="D26" s="241"/>
      <c r="E26" s="244">
        <f>IF(C26="yes",'Farm Info'!F41,IF(C26="no",0,"yes or no!"))</f>
        <v>6000</v>
      </c>
      <c r="F26" s="244"/>
      <c r="G26" s="239">
        <f>E26*($J$7/'Farm Info'!$G$2)</f>
        <v>300</v>
      </c>
      <c r="H26" s="239">
        <f>G26/$J$7</f>
        <v>60</v>
      </c>
      <c r="I26" s="239">
        <f t="shared" si="0"/>
        <v>0.12</v>
      </c>
      <c r="J26" s="239">
        <f>H26/$J$6</f>
        <v>0.30303030303030304</v>
      </c>
      <c r="K26" s="186"/>
    </row>
    <row r="27" spans="1:72" s="240" customFormat="1" ht="5.25" customHeight="1">
      <c r="A27" s="189"/>
      <c r="B27" s="242"/>
      <c r="C27" s="243"/>
      <c r="D27" s="241"/>
      <c r="E27" s="244"/>
      <c r="F27" s="244"/>
      <c r="G27" s="239"/>
      <c r="H27" s="239"/>
      <c r="I27" s="239"/>
      <c r="J27" s="239"/>
      <c r="K27" s="186"/>
    </row>
    <row r="28" spans="1:72" s="240" customFormat="1">
      <c r="A28" s="189"/>
      <c r="B28" s="242" t="s">
        <v>48</v>
      </c>
      <c r="C28" s="193" t="s">
        <v>50</v>
      </c>
      <c r="D28" s="241"/>
      <c r="E28" s="244">
        <f>IF(C28="yes",'Farm Info'!F42,IF(C28="no",0,"yes or no!"))</f>
        <v>1200</v>
      </c>
      <c r="F28" s="244"/>
      <c r="G28" s="239">
        <f>E28*($J$7/'Farm Info'!$G$2)</f>
        <v>60</v>
      </c>
      <c r="H28" s="239">
        <f>G28/$J$7</f>
        <v>12</v>
      </c>
      <c r="I28" s="239">
        <f t="shared" si="0"/>
        <v>2.4E-2</v>
      </c>
      <c r="J28" s="239">
        <f>H28/$J$6</f>
        <v>6.0606060606060608E-2</v>
      </c>
      <c r="K28" s="186"/>
    </row>
    <row r="29" spans="1:72" s="240" customFormat="1" ht="5.25" customHeight="1">
      <c r="A29" s="189"/>
      <c r="B29" s="242"/>
      <c r="C29" s="243"/>
      <c r="D29" s="241"/>
      <c r="E29" s="244"/>
      <c r="F29" s="244"/>
      <c r="G29" s="239"/>
      <c r="H29" s="239"/>
      <c r="I29" s="239"/>
      <c r="J29" s="239"/>
      <c r="K29" s="186"/>
    </row>
    <row r="30" spans="1:72" s="240" customFormat="1">
      <c r="A30" s="189"/>
      <c r="B30" s="242" t="s">
        <v>49</v>
      </c>
      <c r="C30" s="193" t="s">
        <v>50</v>
      </c>
      <c r="D30" s="241"/>
      <c r="E30" s="244">
        <f>IF(C30="yes",'Farm Info'!F43,IF(C30="no",0,"yes or no!"))</f>
        <v>300</v>
      </c>
      <c r="F30" s="244"/>
      <c r="G30" s="239">
        <f>E30*($J$7/'Farm Info'!$G$2)</f>
        <v>15</v>
      </c>
      <c r="H30" s="239">
        <f>G30/$J$7</f>
        <v>3</v>
      </c>
      <c r="I30" s="239">
        <f t="shared" si="0"/>
        <v>6.0000000000000001E-3</v>
      </c>
      <c r="J30" s="239">
        <f>H30/$J$6</f>
        <v>1.5151515151515152E-2</v>
      </c>
      <c r="K30" s="186"/>
    </row>
    <row r="31" spans="1:72" s="240" customFormat="1" ht="5.25" customHeight="1">
      <c r="A31" s="189"/>
      <c r="B31" s="242"/>
      <c r="C31" s="243"/>
      <c r="D31" s="241"/>
      <c r="E31" s="244"/>
      <c r="F31" s="244"/>
      <c r="G31" s="239"/>
      <c r="H31" s="239"/>
      <c r="I31" s="239"/>
      <c r="J31" s="239"/>
      <c r="K31" s="186"/>
    </row>
    <row r="32" spans="1:72" s="240" customFormat="1">
      <c r="A32" s="189"/>
      <c r="B32" s="242" t="s">
        <v>85</v>
      </c>
      <c r="C32" s="243"/>
      <c r="D32" s="241"/>
      <c r="E32" s="244"/>
      <c r="F32" s="244"/>
      <c r="G32" s="239"/>
      <c r="H32" s="239"/>
      <c r="I32" s="239"/>
      <c r="J32" s="239"/>
      <c r="K32" s="186"/>
    </row>
    <row r="33" spans="1:72" s="240" customFormat="1">
      <c r="A33" s="189"/>
      <c r="B33" s="242" t="s">
        <v>86</v>
      </c>
      <c r="C33" s="194" t="s">
        <v>51</v>
      </c>
      <c r="D33" s="241"/>
      <c r="E33" s="244">
        <f>IF(C33="no",(SUM('Farm Info'!F21,'Farm Info'!F40,'Farm Info'!F20,'Farm Info'!F22)),IF(C33="yes",(SUM('Farm Info'!F21,'Farm Info'!F40,'Farm Info'!F22,'Farm Info'!F43)-(SUM('Farm Info'!F21,'Farm Info'!F40,'Farm Info'!F22,'Farm Info'!F20)*Apples!C34)),"yes or no!"))</f>
        <v>34500</v>
      </c>
      <c r="F33" s="244"/>
      <c r="G33" s="239">
        <f>E33*($J$7/'Farm Info'!$G$2)</f>
        <v>1725</v>
      </c>
      <c r="H33" s="239">
        <f>G33/$J$7</f>
        <v>345</v>
      </c>
      <c r="I33" s="239">
        <f t="shared" si="0"/>
        <v>0.69</v>
      </c>
      <c r="J33" s="239">
        <f>H33/$J$6</f>
        <v>1.7424242424242424</v>
      </c>
      <c r="K33" s="186"/>
    </row>
    <row r="34" spans="1:72" s="241" customFormat="1">
      <c r="A34" s="189"/>
      <c r="B34" s="245" t="s">
        <v>70</v>
      </c>
      <c r="C34" s="205"/>
      <c r="D34" s="213"/>
      <c r="E34" s="504" t="str">
        <f>IF(C33="yes",IF(C34="","enter percent savings",""),"")</f>
        <v/>
      </c>
      <c r="F34" s="505"/>
      <c r="G34" s="246"/>
      <c r="H34" s="246"/>
      <c r="I34" s="246"/>
      <c r="J34" s="246"/>
      <c r="K34" s="186"/>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c r="BS34" s="240"/>
      <c r="BT34" s="240"/>
    </row>
    <row r="35" spans="1:72" s="240" customFormat="1" ht="8.25" customHeight="1">
      <c r="A35" s="189"/>
      <c r="B35" s="242"/>
      <c r="C35" s="241"/>
      <c r="D35" s="241"/>
      <c r="E35" s="244"/>
      <c r="F35" s="244"/>
      <c r="G35" s="239"/>
      <c r="H35" s="239"/>
      <c r="I35" s="239"/>
      <c r="J35" s="239"/>
      <c r="K35" s="189"/>
    </row>
    <row r="36" spans="1:72">
      <c r="A36" s="189"/>
      <c r="B36" s="408" t="s">
        <v>108</v>
      </c>
      <c r="C36" s="208"/>
      <c r="D36" s="208"/>
      <c r="E36" s="219">
        <f>SUM(E30,E28,E26,E23,E21,'Farm Info'!F40)</f>
        <v>140062.5</v>
      </c>
      <c r="F36" s="219"/>
      <c r="G36" s="221">
        <f>E36*($J$7/'Farm Info'!$G$2)</f>
        <v>7003.125</v>
      </c>
      <c r="H36" s="221">
        <f>G36/$J$7</f>
        <v>1400.625</v>
      </c>
      <c r="I36" s="221">
        <f t="shared" si="0"/>
        <v>2.80125</v>
      </c>
      <c r="J36" s="221">
        <f>H36/$J$6</f>
        <v>7.0738636363636367</v>
      </c>
      <c r="K36" s="162"/>
    </row>
    <row r="37" spans="1:72">
      <c r="A37" s="156"/>
      <c r="B37" s="408" t="s">
        <v>100</v>
      </c>
      <c r="C37" s="208"/>
      <c r="D37" s="208"/>
      <c r="E37" s="219">
        <f>SUM(E33,SUM('Farm Info'!F13:F19))</f>
        <v>124300</v>
      </c>
      <c r="F37" s="219"/>
      <c r="G37" s="221">
        <f>E37*($J$7/'Farm Info'!$G$2)</f>
        <v>6215</v>
      </c>
      <c r="H37" s="221">
        <f>G37/$J$7</f>
        <v>1243</v>
      </c>
      <c r="I37" s="221">
        <f t="shared" si="0"/>
        <v>2.4860000000000002</v>
      </c>
      <c r="J37" s="221">
        <f>H37/$J$6</f>
        <v>6.2777777777777777</v>
      </c>
      <c r="K37" s="162"/>
    </row>
    <row r="38" spans="1:72">
      <c r="A38" s="156"/>
      <c r="B38" s="408" t="s">
        <v>109</v>
      </c>
      <c r="C38" s="208"/>
      <c r="D38" s="208"/>
      <c r="E38" s="219">
        <f>SUM($E$36:$E$37)</f>
        <v>264362.5</v>
      </c>
      <c r="F38" s="208"/>
      <c r="G38" s="221">
        <f>E38*($J$7/'Farm Info'!$G$2)</f>
        <v>13218.125</v>
      </c>
      <c r="H38" s="221">
        <f>G38/$J$7</f>
        <v>2643.625</v>
      </c>
      <c r="I38" s="221">
        <f t="shared" si="0"/>
        <v>5.2872500000000002</v>
      </c>
      <c r="J38" s="221">
        <f>H38/$J$6</f>
        <v>13.351641414141413</v>
      </c>
      <c r="K38" s="162"/>
    </row>
    <row r="39" spans="1:72">
      <c r="A39" s="156"/>
      <c r="B39" s="408" t="s">
        <v>110</v>
      </c>
      <c r="C39" s="208"/>
      <c r="D39" s="208"/>
      <c r="E39" s="219">
        <f>$E$38*'Farm Info'!$F$23</f>
        <v>13218.125</v>
      </c>
      <c r="F39" s="208"/>
      <c r="G39" s="221">
        <f>E39*($J$7/'Farm Info'!$G$2)</f>
        <v>660.90625</v>
      </c>
      <c r="H39" s="221">
        <f>G39/$J$7</f>
        <v>132.18125000000001</v>
      </c>
      <c r="I39" s="221">
        <f t="shared" si="0"/>
        <v>0.2643625</v>
      </c>
      <c r="J39" s="221">
        <f>H39/$J$6</f>
        <v>0.66758207070707076</v>
      </c>
      <c r="K39" s="162"/>
      <c r="L39" s="247">
        <f>(B5*J7)/(J6*J7)</f>
        <v>2.5252525252525251</v>
      </c>
      <c r="M39" s="248" t="s">
        <v>88</v>
      </c>
    </row>
    <row r="40" spans="1:72" s="213" customFormat="1" ht="6" customHeight="1">
      <c r="A40" s="199"/>
      <c r="G40" s="249"/>
      <c r="H40" s="249"/>
      <c r="I40" s="249"/>
      <c r="J40" s="249"/>
      <c r="K40" s="201"/>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09"/>
      <c r="BR40" s="209"/>
      <c r="BS40" s="209"/>
      <c r="BT40" s="209"/>
    </row>
    <row r="41" spans="1:72" s="237" customFormat="1" ht="15">
      <c r="B41" s="402" t="s">
        <v>107</v>
      </c>
      <c r="C41" s="403"/>
      <c r="D41" s="403"/>
      <c r="E41" s="404">
        <f>SUM(E38,E39)</f>
        <v>277580.625</v>
      </c>
      <c r="F41" s="405"/>
      <c r="G41" s="406">
        <f>E41*($J$7/'Farm Info'!$G$2)</f>
        <v>13879.03125</v>
      </c>
      <c r="H41" s="407">
        <f>G41/$J$7</f>
        <v>2775.8062500000001</v>
      </c>
      <c r="I41" s="407">
        <f>H41/$J$7</f>
        <v>555.16125</v>
      </c>
      <c r="J41" s="407">
        <f>H41/$J$6</f>
        <v>14.019223484848485</v>
      </c>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09"/>
      <c r="BQ41" s="209"/>
      <c r="BR41" s="209"/>
      <c r="BS41" s="209"/>
      <c r="BT41" s="209"/>
    </row>
    <row r="42" spans="1:72">
      <c r="B42" s="234"/>
      <c r="C42" s="234"/>
      <c r="D42" s="234"/>
      <c r="E42" s="234"/>
      <c r="F42" s="234"/>
      <c r="G42" s="493" t="s">
        <v>17</v>
      </c>
      <c r="H42" s="494"/>
      <c r="I42" s="494"/>
      <c r="J42" s="495"/>
    </row>
    <row r="43" spans="1:72">
      <c r="B43" s="234"/>
      <c r="C43" s="234"/>
      <c r="D43" s="234"/>
      <c r="E43" s="250"/>
      <c r="F43" s="234"/>
      <c r="G43" s="401" t="s">
        <v>104</v>
      </c>
      <c r="H43" s="401" t="s">
        <v>105</v>
      </c>
      <c r="I43" s="401" t="s">
        <v>106</v>
      </c>
      <c r="J43" s="216" t="s">
        <v>52</v>
      </c>
    </row>
    <row r="44" spans="1:72">
      <c r="B44" s="234"/>
      <c r="C44" s="234"/>
      <c r="D44" s="234"/>
      <c r="E44" s="250"/>
      <c r="F44" s="234"/>
    </row>
    <row r="45" spans="1:72">
      <c r="B45" s="234"/>
      <c r="C45" s="234"/>
      <c r="D45" s="234"/>
      <c r="E45" s="250"/>
      <c r="F45" s="234"/>
      <c r="G45" s="208"/>
      <c r="H45" s="208"/>
      <c r="I45" s="208"/>
      <c r="J45" s="208"/>
      <c r="K45" s="208"/>
    </row>
    <row r="46" spans="1:72">
      <c r="E46" s="208"/>
      <c r="F46" s="208"/>
      <c r="G46" s="251"/>
      <c r="H46" s="251"/>
      <c r="I46" s="251"/>
      <c r="J46" s="251"/>
      <c r="K46" s="208"/>
    </row>
    <row r="47" spans="1:72">
      <c r="B47" s="210"/>
      <c r="C47" s="211"/>
      <c r="D47" s="211"/>
      <c r="E47" s="251"/>
      <c r="F47" s="251"/>
      <c r="G47" s="252"/>
      <c r="H47" s="252"/>
      <c r="I47" s="252"/>
      <c r="J47" s="252"/>
      <c r="K47" s="208"/>
    </row>
    <row r="48" spans="1:72">
      <c r="B48" s="210"/>
      <c r="C48" s="211"/>
      <c r="D48" s="211"/>
      <c r="E48" s="251"/>
      <c r="F48" s="251"/>
      <c r="G48" s="208"/>
      <c r="H48" s="208"/>
      <c r="I48" s="208"/>
      <c r="J48" s="208"/>
      <c r="K48" s="208"/>
    </row>
    <row r="50" spans="2:6">
      <c r="B50" s="218"/>
      <c r="C50" s="208"/>
      <c r="D50" s="208"/>
      <c r="E50" s="208"/>
      <c r="F50" s="208"/>
    </row>
  </sheetData>
  <mergeCells count="5">
    <mergeCell ref="G42:J42"/>
    <mergeCell ref="B3:E3"/>
    <mergeCell ref="G9:J9"/>
    <mergeCell ref="E24:F24"/>
    <mergeCell ref="E34:F34"/>
  </mergeCells>
  <phoneticPr fontId="3" type="noConversion"/>
  <pageMargins left="0.75" right="0.75" top="1" bottom="1" header="0.5" footer="0.5"/>
  <pageSetup orientation="portrait" r:id="rId1"/>
  <headerFooter alignWithMargins="0"/>
  <ignoredErrors>
    <ignoredError sqref="E37"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2:BT50"/>
  <sheetViews>
    <sheetView zoomScale="80" workbookViewId="0">
      <selection activeCell="I7" sqref="I7"/>
    </sheetView>
  </sheetViews>
  <sheetFormatPr defaultRowHeight="12.75"/>
  <cols>
    <col min="1" max="1" width="4.7109375" style="256" customWidth="1"/>
    <col min="2" max="2" width="40.7109375" style="259" customWidth="1"/>
    <col min="3" max="3" width="7.5703125" style="256" customWidth="1"/>
    <col min="4" max="4" width="2.28515625" style="256" customWidth="1"/>
    <col min="5" max="5" width="19.140625" style="256" customWidth="1"/>
    <col min="6" max="6" width="3.7109375" style="256" customWidth="1"/>
    <col min="7" max="7" width="24.140625" style="256" customWidth="1"/>
    <col min="8" max="8" width="22.7109375" style="256" customWidth="1"/>
    <col min="9" max="9" width="21.7109375" style="256" bestFit="1" customWidth="1"/>
    <col min="10" max="10" width="9.140625" style="256"/>
    <col min="11" max="11" width="6.28515625" style="256" bestFit="1" customWidth="1"/>
    <col min="12" max="12" width="9.42578125" style="256" customWidth="1"/>
    <col min="13" max="13" width="8.7109375" style="256" customWidth="1"/>
    <col min="14" max="14" width="9.140625" style="256"/>
    <col min="15" max="15" width="8" style="256" customWidth="1"/>
    <col min="16" max="16" width="20.85546875" style="256" customWidth="1"/>
    <col min="17" max="17" width="19.28515625" style="256" customWidth="1"/>
    <col min="18" max="16384" width="9.140625" style="256"/>
  </cols>
  <sheetData>
    <row r="2" spans="1:72" s="253" customFormat="1" ht="3" customHeight="1">
      <c r="B2" s="254"/>
    </row>
    <row r="3" spans="1:72" ht="5.25" customHeight="1">
      <c r="A3" s="253"/>
      <c r="B3" s="506"/>
      <c r="C3" s="507"/>
      <c r="D3" s="507"/>
      <c r="E3" s="507"/>
      <c r="F3" s="255"/>
    </row>
    <row r="4" spans="1:72">
      <c r="B4" s="257" t="s">
        <v>82</v>
      </c>
      <c r="C4" s="258"/>
      <c r="E4" s="135" t="s">
        <v>10</v>
      </c>
      <c r="F4" s="136"/>
      <c r="G4" s="137"/>
      <c r="H4" s="138"/>
      <c r="I4" s="410" t="s">
        <v>8</v>
      </c>
      <c r="J4" s="139">
        <v>10</v>
      </c>
      <c r="K4" s="140" t="s">
        <v>9</v>
      </c>
    </row>
    <row r="5" spans="1:72">
      <c r="B5" s="141">
        <v>300</v>
      </c>
      <c r="C5" s="256" t="s">
        <v>83</v>
      </c>
      <c r="E5" s="142" t="s">
        <v>12</v>
      </c>
      <c r="F5" s="143"/>
      <c r="G5" s="137"/>
      <c r="H5" s="144"/>
      <c r="I5" s="409" t="s">
        <v>11</v>
      </c>
      <c r="J5" s="139">
        <v>22</v>
      </c>
      <c r="K5" s="140" t="s">
        <v>9</v>
      </c>
    </row>
    <row r="6" spans="1:72">
      <c r="E6" s="142" t="s">
        <v>14</v>
      </c>
      <c r="F6" s="143"/>
      <c r="G6" s="137"/>
      <c r="H6" s="144"/>
      <c r="I6" s="409" t="s">
        <v>13</v>
      </c>
      <c r="J6" s="146">
        <f>(43560/(J4*J5))</f>
        <v>198</v>
      </c>
      <c r="K6" s="147"/>
    </row>
    <row r="7" spans="1:72">
      <c r="E7" s="148" t="s">
        <v>16</v>
      </c>
      <c r="F7" s="149"/>
      <c r="G7" s="137"/>
      <c r="H7" s="150"/>
      <c r="I7" s="420" t="s">
        <v>112</v>
      </c>
      <c r="J7" s="139">
        <v>20</v>
      </c>
      <c r="K7" s="140" t="s">
        <v>15</v>
      </c>
    </row>
    <row r="9" spans="1:72">
      <c r="A9" s="260"/>
      <c r="F9" s="261"/>
      <c r="G9" s="493" t="s">
        <v>17</v>
      </c>
      <c r="H9" s="494"/>
      <c r="I9" s="494"/>
      <c r="J9" s="495"/>
    </row>
    <row r="10" spans="1:72" s="264" customFormat="1">
      <c r="A10" s="153"/>
      <c r="B10" s="263" t="s">
        <v>42</v>
      </c>
      <c r="C10" s="263" t="s">
        <v>26</v>
      </c>
      <c r="D10" s="263"/>
      <c r="E10" s="412" t="s">
        <v>103</v>
      </c>
      <c r="F10" s="262"/>
      <c r="G10" s="412" t="s">
        <v>104</v>
      </c>
      <c r="H10" s="412" t="s">
        <v>105</v>
      </c>
      <c r="I10" s="412" t="s">
        <v>106</v>
      </c>
      <c r="J10" s="263" t="s">
        <v>52</v>
      </c>
      <c r="K10" s="392"/>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256"/>
      <c r="AP10" s="256"/>
      <c r="AQ10" s="256"/>
      <c r="AR10" s="256"/>
      <c r="AS10" s="256"/>
      <c r="AT10" s="256"/>
      <c r="AU10" s="256"/>
      <c r="AV10" s="256"/>
      <c r="AW10" s="256"/>
      <c r="AX10" s="256"/>
      <c r="AY10" s="256"/>
      <c r="AZ10" s="256"/>
      <c r="BA10" s="256"/>
      <c r="BB10" s="256"/>
      <c r="BC10" s="256"/>
      <c r="BD10" s="256"/>
      <c r="BE10" s="256"/>
      <c r="BF10" s="256"/>
      <c r="BG10" s="256"/>
      <c r="BH10" s="256"/>
      <c r="BI10" s="256"/>
      <c r="BJ10" s="256"/>
      <c r="BK10" s="256"/>
      <c r="BL10" s="256"/>
      <c r="BM10" s="256"/>
      <c r="BN10" s="256"/>
      <c r="BO10" s="256"/>
      <c r="BP10" s="256"/>
      <c r="BQ10" s="256"/>
      <c r="BR10" s="256"/>
      <c r="BS10" s="256"/>
      <c r="BT10" s="256"/>
    </row>
    <row r="11" spans="1:72">
      <c r="A11" s="156"/>
      <c r="B11" s="265" t="s">
        <v>43</v>
      </c>
      <c r="C11" s="158" t="s">
        <v>51</v>
      </c>
      <c r="D11" s="255"/>
      <c r="E11" s="266">
        <f>IF(C11="yes",'Farm Info'!$F$38,IF(C11="no",('Farm Info'!F38-('Farm Info'!$F$38*'Farm Info'!F28)),"yes or no!"))</f>
        <v>63750</v>
      </c>
      <c r="F11" s="266"/>
      <c r="G11" s="267">
        <f>E11*($J$7/'Farm Info'!$G$2)</f>
        <v>12750</v>
      </c>
      <c r="H11" s="267">
        <f>G11/$J$7</f>
        <v>637.5</v>
      </c>
      <c r="I11" s="268">
        <f>G11/($B$5*$J$7)</f>
        <v>2.125</v>
      </c>
      <c r="J11" s="268">
        <f>H11/$J$6</f>
        <v>3.2196969696969697</v>
      </c>
      <c r="K11" s="156"/>
    </row>
    <row r="12" spans="1:72" s="271" customFormat="1" ht="3" customHeight="1">
      <c r="A12" s="156"/>
      <c r="B12" s="269"/>
      <c r="C12" s="270"/>
      <c r="E12" s="272"/>
      <c r="F12" s="272"/>
      <c r="G12" s="273"/>
      <c r="H12" s="273"/>
      <c r="I12" s="273"/>
      <c r="J12" s="273"/>
      <c r="K12" s="168"/>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74"/>
      <c r="BG12" s="274"/>
      <c r="BH12" s="274"/>
      <c r="BI12" s="274"/>
      <c r="BJ12" s="274"/>
      <c r="BK12" s="274"/>
      <c r="BL12" s="274"/>
      <c r="BM12" s="274"/>
      <c r="BN12" s="274"/>
      <c r="BO12" s="274"/>
      <c r="BP12" s="274"/>
      <c r="BQ12" s="274"/>
      <c r="BR12" s="274"/>
      <c r="BS12" s="274"/>
      <c r="BT12" s="274"/>
    </row>
    <row r="13" spans="1:72" s="274" customFormat="1" ht="12" customHeight="1">
      <c r="A13" s="170"/>
      <c r="B13" s="275" t="s">
        <v>71</v>
      </c>
      <c r="C13" s="172" t="s">
        <v>50</v>
      </c>
      <c r="D13" s="271"/>
      <c r="E13" s="272">
        <f>IF(C13="yes",E11,IF(C13="no",(E11-(E11*'Farm Info'!F30)),"yes or no!"))</f>
        <v>63750</v>
      </c>
      <c r="F13" s="272"/>
      <c r="G13" s="273">
        <f>E13*($J$7/'Farm Info'!$G$2)</f>
        <v>12750</v>
      </c>
      <c r="H13" s="273">
        <f>G13/$J$7</f>
        <v>637.5</v>
      </c>
      <c r="I13" s="273">
        <f>G13/($B$5*$J$7)</f>
        <v>2.125</v>
      </c>
      <c r="J13" s="273">
        <f>H13/$J$6</f>
        <v>3.2196969696969697</v>
      </c>
      <c r="K13" s="168"/>
    </row>
    <row r="14" spans="1:72" s="271" customFormat="1" ht="3.75" customHeight="1">
      <c r="A14" s="170"/>
      <c r="B14" s="269"/>
      <c r="C14" s="270"/>
      <c r="E14" s="272"/>
      <c r="F14" s="272"/>
      <c r="G14" s="273"/>
      <c r="H14" s="273"/>
      <c r="I14" s="273"/>
      <c r="J14" s="273"/>
      <c r="K14" s="168"/>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4"/>
      <c r="BL14" s="274"/>
      <c r="BM14" s="274"/>
      <c r="BN14" s="274"/>
      <c r="BO14" s="274"/>
      <c r="BP14" s="274"/>
      <c r="BQ14" s="274"/>
      <c r="BR14" s="274"/>
      <c r="BS14" s="274"/>
      <c r="BT14" s="274"/>
    </row>
    <row r="15" spans="1:72" s="274" customFormat="1" hidden="1">
      <c r="A15" s="170"/>
      <c r="B15" s="275" t="s">
        <v>44</v>
      </c>
      <c r="C15" s="276" t="s">
        <v>50</v>
      </c>
      <c r="D15" s="271"/>
      <c r="E15" s="272">
        <f>IF(C15="yes",E13,(E13-(E13*C16)))</f>
        <v>63750</v>
      </c>
      <c r="F15" s="272"/>
      <c r="G15" s="273">
        <f>E15*($J$7/'Farm Info'!$G$2)</f>
        <v>12750</v>
      </c>
      <c r="H15" s="273">
        <f>G15/$J$7</f>
        <v>637.5</v>
      </c>
      <c r="I15" s="273">
        <f t="shared" ref="I15:I39" si="0">G15/($B$5*$J$7)</f>
        <v>2.125</v>
      </c>
      <c r="J15" s="273">
        <f>H15/$J$6</f>
        <v>3.2196969696969697</v>
      </c>
      <c r="K15" s="168"/>
    </row>
    <row r="16" spans="1:72" s="271" customFormat="1" ht="5.25" hidden="1" customHeight="1">
      <c r="A16" s="170"/>
      <c r="B16" s="269"/>
      <c r="C16" s="270"/>
      <c r="E16" s="272"/>
      <c r="F16" s="272"/>
      <c r="G16" s="273"/>
      <c r="H16" s="273"/>
      <c r="I16" s="273">
        <f t="shared" si="0"/>
        <v>0</v>
      </c>
      <c r="J16" s="273"/>
      <c r="K16" s="168"/>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4"/>
      <c r="AP16" s="274"/>
      <c r="AQ16" s="274"/>
      <c r="AR16" s="274"/>
      <c r="AS16" s="274"/>
      <c r="AT16" s="274"/>
      <c r="AU16" s="274"/>
      <c r="AV16" s="274"/>
      <c r="AW16" s="274"/>
      <c r="AX16" s="274"/>
      <c r="AY16" s="274"/>
      <c r="AZ16" s="274"/>
      <c r="BA16" s="274"/>
      <c r="BB16" s="274"/>
      <c r="BC16" s="274"/>
      <c r="BD16" s="274"/>
      <c r="BE16" s="274"/>
      <c r="BF16" s="274"/>
      <c r="BG16" s="274"/>
      <c r="BH16" s="274"/>
      <c r="BI16" s="274"/>
      <c r="BJ16" s="274"/>
      <c r="BK16" s="274"/>
      <c r="BL16" s="274"/>
      <c r="BM16" s="274"/>
      <c r="BN16" s="274"/>
      <c r="BO16" s="274"/>
      <c r="BP16" s="274"/>
      <c r="BQ16" s="274"/>
      <c r="BR16" s="274"/>
      <c r="BS16" s="274"/>
      <c r="BT16" s="274"/>
    </row>
    <row r="17" spans="1:72" s="274" customFormat="1">
      <c r="A17" s="170"/>
      <c r="B17" s="275" t="s">
        <v>45</v>
      </c>
      <c r="C17" s="172" t="s">
        <v>51</v>
      </c>
      <c r="D17" s="271"/>
      <c r="E17" s="272">
        <f>IF(C17="yes",E15,IF(C17="no",(E15-(E15*'Farm Info'!F31)),"yes or no!"))</f>
        <v>60562.5</v>
      </c>
      <c r="F17" s="272"/>
      <c r="G17" s="273">
        <f>E17*($J$7/'Farm Info'!$G$2)</f>
        <v>12112.5</v>
      </c>
      <c r="H17" s="273">
        <f>G17/$J$7</f>
        <v>605.625</v>
      </c>
      <c r="I17" s="273">
        <f t="shared" si="0"/>
        <v>2.0187499999999998</v>
      </c>
      <c r="J17" s="273">
        <f>H17/$J$6</f>
        <v>3.0587121212121211</v>
      </c>
      <c r="K17" s="168"/>
    </row>
    <row r="18" spans="1:72" s="271" customFormat="1" ht="4.5" customHeight="1">
      <c r="A18" s="170"/>
      <c r="B18" s="269"/>
      <c r="C18" s="270"/>
      <c r="E18" s="272"/>
      <c r="F18" s="272"/>
      <c r="G18" s="273"/>
      <c r="H18" s="273"/>
      <c r="I18" s="273"/>
      <c r="J18" s="273"/>
      <c r="K18" s="168"/>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4"/>
      <c r="BA18" s="274"/>
      <c r="BB18" s="274"/>
      <c r="BC18" s="274"/>
      <c r="BD18" s="274"/>
      <c r="BE18" s="274"/>
      <c r="BF18" s="274"/>
      <c r="BG18" s="274"/>
      <c r="BH18" s="274"/>
      <c r="BI18" s="274"/>
      <c r="BJ18" s="274"/>
      <c r="BK18" s="274"/>
      <c r="BL18" s="274"/>
      <c r="BM18" s="274"/>
      <c r="BN18" s="274"/>
      <c r="BO18" s="274"/>
      <c r="BP18" s="274"/>
      <c r="BQ18" s="274"/>
      <c r="BR18" s="274"/>
      <c r="BS18" s="274"/>
      <c r="BT18" s="274"/>
    </row>
    <row r="19" spans="1:72" s="274" customFormat="1">
      <c r="A19" s="170"/>
      <c r="B19" s="277" t="s">
        <v>84</v>
      </c>
      <c r="C19" s="172" t="s">
        <v>51</v>
      </c>
      <c r="D19" s="278"/>
      <c r="E19" s="279">
        <f>IF(C19="yes",E17,IF(C19="no",(E17-(E17*'Farm Info'!F29)),"yes or no!"))</f>
        <v>54506.25</v>
      </c>
      <c r="F19" s="279"/>
      <c r="G19" s="280">
        <f>E19*($J$7/'Farm Info'!$G$2)</f>
        <v>10901.25</v>
      </c>
      <c r="H19" s="280">
        <f>G19/$J$7</f>
        <v>545.0625</v>
      </c>
      <c r="I19" s="280">
        <f t="shared" si="0"/>
        <v>1.816875</v>
      </c>
      <c r="J19" s="280">
        <f>H19/$J$6</f>
        <v>2.7528409090909092</v>
      </c>
      <c r="K19" s="168"/>
    </row>
    <row r="20" spans="1:72" s="271" customFormat="1" ht="9" customHeight="1">
      <c r="A20" s="170"/>
      <c r="B20" s="269"/>
      <c r="C20" s="270"/>
      <c r="E20" s="272"/>
      <c r="F20" s="272"/>
      <c r="G20" s="273"/>
      <c r="H20" s="273"/>
      <c r="I20" s="273"/>
      <c r="J20" s="273"/>
      <c r="K20" s="170"/>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4"/>
      <c r="BA20" s="274"/>
      <c r="BB20" s="274"/>
      <c r="BC20" s="274"/>
      <c r="BD20" s="274"/>
      <c r="BE20" s="274"/>
      <c r="BF20" s="274"/>
      <c r="BG20" s="274"/>
      <c r="BH20" s="274"/>
      <c r="BI20" s="274"/>
      <c r="BJ20" s="274"/>
      <c r="BK20" s="274"/>
      <c r="BL20" s="274"/>
      <c r="BM20" s="274"/>
      <c r="BN20" s="274"/>
      <c r="BO20" s="274"/>
      <c r="BP20" s="274"/>
      <c r="BQ20" s="274"/>
      <c r="BR20" s="274"/>
      <c r="BS20" s="274"/>
      <c r="BT20" s="274"/>
    </row>
    <row r="21" spans="1:72" s="284" customFormat="1">
      <c r="A21" s="178"/>
      <c r="B21" s="419" t="s">
        <v>111</v>
      </c>
      <c r="C21" s="282"/>
      <c r="D21" s="283"/>
      <c r="E21" s="266">
        <f>E19</f>
        <v>54506.25</v>
      </c>
      <c r="F21" s="266"/>
      <c r="G21" s="268">
        <f>E21*($J$7/'Farm Info'!$G$2)</f>
        <v>10901.25</v>
      </c>
      <c r="H21" s="268">
        <f>G21/$J$7</f>
        <v>545.0625</v>
      </c>
      <c r="I21" s="268">
        <f t="shared" si="0"/>
        <v>1.816875</v>
      </c>
      <c r="J21" s="268">
        <f>H21/$J$6</f>
        <v>2.7528409090909092</v>
      </c>
      <c r="K21" s="162"/>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6"/>
      <c r="AM21" s="256"/>
      <c r="AN21" s="256"/>
      <c r="AO21" s="256"/>
      <c r="AP21" s="256"/>
      <c r="AQ21" s="256"/>
      <c r="AR21" s="256"/>
      <c r="AS21" s="256"/>
      <c r="AT21" s="256"/>
      <c r="AU21" s="256"/>
      <c r="AV21" s="256"/>
      <c r="AW21" s="256"/>
      <c r="AX21" s="256"/>
      <c r="AY21" s="256"/>
      <c r="AZ21" s="256"/>
      <c r="BA21" s="256"/>
      <c r="BB21" s="256"/>
      <c r="BC21" s="256"/>
      <c r="BD21" s="256"/>
      <c r="BE21" s="256"/>
      <c r="BF21" s="256"/>
      <c r="BG21" s="256"/>
      <c r="BH21" s="256"/>
      <c r="BI21" s="256"/>
      <c r="BJ21" s="256"/>
      <c r="BK21" s="256"/>
      <c r="BL21" s="256"/>
      <c r="BM21" s="256"/>
      <c r="BN21" s="256"/>
      <c r="BO21" s="256"/>
      <c r="BP21" s="256"/>
      <c r="BQ21" s="256"/>
      <c r="BR21" s="256"/>
      <c r="BS21" s="256"/>
      <c r="BT21" s="256"/>
    </row>
    <row r="22" spans="1:72">
      <c r="A22" s="156"/>
      <c r="B22" s="265"/>
      <c r="C22" s="285"/>
      <c r="D22" s="255"/>
      <c r="E22" s="266"/>
      <c r="F22" s="266"/>
      <c r="G22" s="268"/>
      <c r="H22" s="268"/>
      <c r="I22" s="268"/>
      <c r="J22" s="268"/>
      <c r="K22" s="162"/>
    </row>
    <row r="23" spans="1:72">
      <c r="A23" s="156"/>
      <c r="B23" s="265" t="s">
        <v>46</v>
      </c>
      <c r="C23" s="184" t="s">
        <v>51</v>
      </c>
      <c r="D23" s="255"/>
      <c r="E23" s="266">
        <f>IF(C23="no",'Farm Info'!F39,IF(C23="yes",('Farm Info'!F39-('Farm Info'!F39*C24)),"yes or no!"))</f>
        <v>60000</v>
      </c>
      <c r="F23" s="266"/>
      <c r="G23" s="268">
        <f>E23*($J$7/'Farm Info'!$G$2)</f>
        <v>12000</v>
      </c>
      <c r="H23" s="268">
        <f>G23/$J$7</f>
        <v>600</v>
      </c>
      <c r="I23" s="268">
        <f t="shared" si="0"/>
        <v>2</v>
      </c>
      <c r="J23" s="268">
        <f>H23/$J$6</f>
        <v>3.0303030303030303</v>
      </c>
      <c r="K23" s="162"/>
    </row>
    <row r="24" spans="1:72" s="288" customFormat="1" ht="14.25" customHeight="1">
      <c r="A24" s="156"/>
      <c r="B24" s="269" t="s">
        <v>70</v>
      </c>
      <c r="C24" s="205"/>
      <c r="D24" s="255"/>
      <c r="E24" s="508" t="str">
        <f>IF(C23="yes",IF(C24="","enter percent savings",""),"")</f>
        <v/>
      </c>
      <c r="F24" s="509"/>
      <c r="G24" s="286"/>
      <c r="H24" s="286"/>
      <c r="I24" s="286">
        <f t="shared" si="0"/>
        <v>0</v>
      </c>
      <c r="J24" s="286"/>
      <c r="K24" s="186"/>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7"/>
      <c r="AM24" s="287"/>
      <c r="AN24" s="287"/>
      <c r="AO24" s="287"/>
      <c r="AP24" s="287"/>
      <c r="AQ24" s="287"/>
      <c r="AR24" s="287"/>
      <c r="AS24" s="287"/>
      <c r="AT24" s="287"/>
      <c r="AU24" s="287"/>
      <c r="AV24" s="287"/>
      <c r="AW24" s="287"/>
      <c r="AX24" s="287"/>
      <c r="AY24" s="287"/>
      <c r="AZ24" s="287"/>
      <c r="BA24" s="287"/>
      <c r="BB24" s="287"/>
      <c r="BC24" s="287"/>
      <c r="BD24" s="287"/>
      <c r="BE24" s="287"/>
      <c r="BF24" s="287"/>
      <c r="BG24" s="287"/>
      <c r="BH24" s="287"/>
      <c r="BI24" s="287"/>
      <c r="BJ24" s="287"/>
      <c r="BK24" s="287"/>
      <c r="BL24" s="287"/>
      <c r="BM24" s="287"/>
      <c r="BN24" s="287"/>
      <c r="BO24" s="287"/>
      <c r="BP24" s="287"/>
      <c r="BQ24" s="287"/>
      <c r="BR24" s="287"/>
      <c r="BS24" s="287"/>
      <c r="BT24" s="287"/>
    </row>
    <row r="25" spans="1:72" s="287" customFormat="1" ht="8.25" customHeight="1">
      <c r="A25" s="189"/>
      <c r="B25" s="289"/>
      <c r="C25" s="290"/>
      <c r="D25" s="288"/>
      <c r="E25" s="291"/>
      <c r="F25" s="291"/>
      <c r="G25" s="286"/>
      <c r="H25" s="286"/>
      <c r="I25" s="286"/>
      <c r="J25" s="286"/>
      <c r="K25" s="186"/>
    </row>
    <row r="26" spans="1:72" s="287" customFormat="1">
      <c r="A26" s="189"/>
      <c r="B26" s="289" t="s">
        <v>47</v>
      </c>
      <c r="C26" s="193" t="s">
        <v>51</v>
      </c>
      <c r="D26" s="288"/>
      <c r="E26" s="291">
        <f>IF(C26="yes",'Farm Info'!F41,IF(C26="no",0,"yes or no!"))</f>
        <v>0</v>
      </c>
      <c r="F26" s="291"/>
      <c r="G26" s="286">
        <f>E26*($J$7/'Farm Info'!$G$2)</f>
        <v>0</v>
      </c>
      <c r="H26" s="286">
        <f>G26/$J$7</f>
        <v>0</v>
      </c>
      <c r="I26" s="286">
        <f t="shared" si="0"/>
        <v>0</v>
      </c>
      <c r="J26" s="286">
        <f>H26/$J$6</f>
        <v>0</v>
      </c>
      <c r="K26" s="186"/>
    </row>
    <row r="27" spans="1:72" s="287" customFormat="1" ht="5.25" customHeight="1">
      <c r="A27" s="189"/>
      <c r="B27" s="289"/>
      <c r="C27" s="290"/>
      <c r="D27" s="288"/>
      <c r="E27" s="291"/>
      <c r="F27" s="291"/>
      <c r="G27" s="286"/>
      <c r="H27" s="286"/>
      <c r="I27" s="286"/>
      <c r="J27" s="286"/>
      <c r="K27" s="186"/>
    </row>
    <row r="28" spans="1:72" s="287" customFormat="1">
      <c r="A28" s="189"/>
      <c r="B28" s="289" t="s">
        <v>48</v>
      </c>
      <c r="C28" s="193" t="s">
        <v>51</v>
      </c>
      <c r="D28" s="288"/>
      <c r="E28" s="291">
        <f>IF(C28="yes",'Farm Info'!F42,IF(C28="no",0,"yes or no!"))</f>
        <v>0</v>
      </c>
      <c r="F28" s="291"/>
      <c r="G28" s="286">
        <f>E28*($J$7/'Farm Info'!$G$2)</f>
        <v>0</v>
      </c>
      <c r="H28" s="286">
        <f>G28/$J$7</f>
        <v>0</v>
      </c>
      <c r="I28" s="286">
        <f t="shared" si="0"/>
        <v>0</v>
      </c>
      <c r="J28" s="286">
        <f>H28/$J$6</f>
        <v>0</v>
      </c>
      <c r="K28" s="186"/>
    </row>
    <row r="29" spans="1:72" s="287" customFormat="1" ht="5.25" customHeight="1">
      <c r="A29" s="189"/>
      <c r="B29" s="289"/>
      <c r="C29" s="290"/>
      <c r="D29" s="288"/>
      <c r="E29" s="291"/>
      <c r="F29" s="291"/>
      <c r="G29" s="286"/>
      <c r="H29" s="286"/>
      <c r="I29" s="286"/>
      <c r="J29" s="286"/>
      <c r="K29" s="186"/>
    </row>
    <row r="30" spans="1:72" s="287" customFormat="1">
      <c r="A30" s="189"/>
      <c r="B30" s="289" t="s">
        <v>49</v>
      </c>
      <c r="C30" s="193" t="s">
        <v>51</v>
      </c>
      <c r="D30" s="288"/>
      <c r="E30" s="291">
        <f>IF(C30="yes",'Farm Info'!F43,IF(C30="no",0,"yes or no!"))</f>
        <v>0</v>
      </c>
      <c r="F30" s="291"/>
      <c r="G30" s="286">
        <f>E30*($J$7/'Farm Info'!$G$2)</f>
        <v>0</v>
      </c>
      <c r="H30" s="286">
        <f>G30/$J$7</f>
        <v>0</v>
      </c>
      <c r="I30" s="286">
        <f t="shared" si="0"/>
        <v>0</v>
      </c>
      <c r="J30" s="286">
        <f>H30/$J$6</f>
        <v>0</v>
      </c>
      <c r="K30" s="186"/>
    </row>
    <row r="31" spans="1:72" s="287" customFormat="1" ht="5.25" customHeight="1">
      <c r="A31" s="189"/>
      <c r="B31" s="289"/>
      <c r="C31" s="290"/>
      <c r="D31" s="288"/>
      <c r="E31" s="291"/>
      <c r="F31" s="291"/>
      <c r="G31" s="286"/>
      <c r="H31" s="286"/>
      <c r="I31" s="286"/>
      <c r="J31" s="286"/>
      <c r="K31" s="186"/>
    </row>
    <row r="32" spans="1:72" s="287" customFormat="1">
      <c r="A32" s="189"/>
      <c r="B32" s="289" t="s">
        <v>85</v>
      </c>
      <c r="C32" s="290"/>
      <c r="D32" s="288"/>
      <c r="E32" s="291"/>
      <c r="F32" s="291"/>
      <c r="G32" s="286"/>
      <c r="H32" s="286"/>
      <c r="I32" s="286"/>
      <c r="J32" s="286"/>
      <c r="K32" s="186"/>
    </row>
    <row r="33" spans="1:72" s="287" customFormat="1">
      <c r="A33" s="189"/>
      <c r="B33" s="289" t="s">
        <v>86</v>
      </c>
      <c r="C33" s="194" t="s">
        <v>51</v>
      </c>
      <c r="D33" s="288"/>
      <c r="E33" s="291">
        <f>IF(C33="no",(SUM('Farm Info'!F21,'Farm Info'!F40,'Farm Info'!F20,'Farm Info'!F22)),IF(C33="yes",(SUM('Farm Info'!F21,'Farm Info'!F40,'Farm Info'!F22,'Farm Info'!F43)-(SUM('Farm Info'!F21,'Farm Info'!F40,'Farm Info'!F22,'Farm Info'!F20)*Apples!C34)),"yes or no!"))</f>
        <v>34500</v>
      </c>
      <c r="F33" s="291"/>
      <c r="G33" s="286">
        <f>E33*($J$7/'Farm Info'!$G$2)</f>
        <v>6900</v>
      </c>
      <c r="H33" s="286">
        <f>G33/$J$7</f>
        <v>345</v>
      </c>
      <c r="I33" s="286">
        <f t="shared" si="0"/>
        <v>1.1499999999999999</v>
      </c>
      <c r="J33" s="286">
        <f>H33/$J$6</f>
        <v>1.7424242424242424</v>
      </c>
      <c r="K33" s="186"/>
    </row>
    <row r="34" spans="1:72" s="288" customFormat="1">
      <c r="A34" s="189"/>
      <c r="B34" s="292" t="s">
        <v>70</v>
      </c>
      <c r="C34" s="205"/>
      <c r="D34" s="260"/>
      <c r="E34" s="510" t="str">
        <f>IF(C33="yes",IF(C34="","enter percent savings",""),"")</f>
        <v/>
      </c>
      <c r="F34" s="511"/>
      <c r="G34" s="293"/>
      <c r="H34" s="293"/>
      <c r="I34" s="293"/>
      <c r="J34" s="293"/>
      <c r="K34" s="186"/>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7"/>
      <c r="AP34" s="287"/>
      <c r="AQ34" s="287"/>
      <c r="AR34" s="287"/>
      <c r="AS34" s="287"/>
      <c r="AT34" s="287"/>
      <c r="AU34" s="287"/>
      <c r="AV34" s="287"/>
      <c r="AW34" s="287"/>
      <c r="AX34" s="287"/>
      <c r="AY34" s="287"/>
      <c r="AZ34" s="287"/>
      <c r="BA34" s="287"/>
      <c r="BB34" s="287"/>
      <c r="BC34" s="287"/>
      <c r="BD34" s="287"/>
      <c r="BE34" s="287"/>
      <c r="BF34" s="287"/>
      <c r="BG34" s="287"/>
      <c r="BH34" s="287"/>
      <c r="BI34" s="287"/>
      <c r="BJ34" s="287"/>
      <c r="BK34" s="287"/>
      <c r="BL34" s="287"/>
      <c r="BM34" s="287"/>
      <c r="BN34" s="287"/>
      <c r="BO34" s="287"/>
      <c r="BP34" s="287"/>
      <c r="BQ34" s="287"/>
      <c r="BR34" s="287"/>
      <c r="BS34" s="287"/>
      <c r="BT34" s="287"/>
    </row>
    <row r="35" spans="1:72" s="287" customFormat="1" ht="8.25" customHeight="1">
      <c r="A35" s="189"/>
      <c r="B35" s="289"/>
      <c r="C35" s="288"/>
      <c r="D35" s="288"/>
      <c r="E35" s="291"/>
      <c r="F35" s="291"/>
      <c r="G35" s="286"/>
      <c r="H35" s="286"/>
      <c r="I35" s="286"/>
      <c r="J35" s="286"/>
      <c r="K35" s="189"/>
    </row>
    <row r="36" spans="1:72">
      <c r="A36" s="189"/>
      <c r="B36" s="419" t="s">
        <v>108</v>
      </c>
      <c r="C36" s="255"/>
      <c r="D36" s="255"/>
      <c r="E36" s="266">
        <f>SUM(E30,E28,E26,E23,E21,'Farm Info'!F40)</f>
        <v>126506.25</v>
      </c>
      <c r="F36" s="266"/>
      <c r="G36" s="268">
        <f>E36*($J$7/'Farm Info'!$G$2)</f>
        <v>25301.25</v>
      </c>
      <c r="H36" s="268">
        <f>G36/$J$7</f>
        <v>1265.0625</v>
      </c>
      <c r="I36" s="268">
        <f t="shared" si="0"/>
        <v>4.2168749999999999</v>
      </c>
      <c r="J36" s="268">
        <f>H36/$J$6</f>
        <v>6.3892045454545459</v>
      </c>
      <c r="K36" s="162"/>
    </row>
    <row r="37" spans="1:72">
      <c r="A37" s="156"/>
      <c r="B37" s="419" t="s">
        <v>100</v>
      </c>
      <c r="C37" s="255"/>
      <c r="D37" s="255"/>
      <c r="E37" s="266">
        <f>SUM(E33,SUM('Farm Info'!F13:F19))</f>
        <v>124300</v>
      </c>
      <c r="F37" s="266"/>
      <c r="G37" s="268">
        <f>E37*($J$7/'Farm Info'!$G$2)</f>
        <v>24860</v>
      </c>
      <c r="H37" s="268">
        <f>G37/$J$7</f>
        <v>1243</v>
      </c>
      <c r="I37" s="268">
        <f t="shared" si="0"/>
        <v>4.1433333333333335</v>
      </c>
      <c r="J37" s="268">
        <f>H37/$J$6</f>
        <v>6.2777777777777777</v>
      </c>
      <c r="K37" s="162"/>
    </row>
    <row r="38" spans="1:72">
      <c r="A38" s="156"/>
      <c r="B38" s="419" t="s">
        <v>109</v>
      </c>
      <c r="C38" s="255"/>
      <c r="D38" s="255"/>
      <c r="E38" s="266">
        <f>SUM($E$36:$E$37)</f>
        <v>250806.25</v>
      </c>
      <c r="F38" s="255"/>
      <c r="G38" s="268">
        <f>E38*($J$7/'Farm Info'!$G$2)</f>
        <v>50161.25</v>
      </c>
      <c r="H38" s="268">
        <f>G38/$J$7</f>
        <v>2508.0625</v>
      </c>
      <c r="I38" s="268">
        <f t="shared" si="0"/>
        <v>8.3602083333333326</v>
      </c>
      <c r="J38" s="268">
        <f>H38/$J$6</f>
        <v>12.666982323232324</v>
      </c>
      <c r="K38" s="162"/>
    </row>
    <row r="39" spans="1:72">
      <c r="A39" s="156"/>
      <c r="B39" s="419" t="s">
        <v>110</v>
      </c>
      <c r="C39" s="255"/>
      <c r="D39" s="255"/>
      <c r="E39" s="266">
        <f>$E$38*'Farm Info'!$F$23</f>
        <v>12540.3125</v>
      </c>
      <c r="F39" s="255"/>
      <c r="G39" s="268">
        <f>E39*($J$7/'Farm Info'!$G$2)</f>
        <v>2508.0625</v>
      </c>
      <c r="H39" s="268">
        <f>G39/$J$7</f>
        <v>125.403125</v>
      </c>
      <c r="I39" s="268">
        <f t="shared" si="0"/>
        <v>0.41801041666666666</v>
      </c>
      <c r="J39" s="268">
        <f>H39/$J$6</f>
        <v>0.63334911616161615</v>
      </c>
      <c r="K39" s="162"/>
      <c r="L39" s="294">
        <f>(B5*J7)/(J6*J7)</f>
        <v>1.5151515151515151</v>
      </c>
      <c r="M39" s="295" t="s">
        <v>88</v>
      </c>
    </row>
    <row r="40" spans="1:72" s="260" customFormat="1" ht="6" customHeight="1">
      <c r="A40" s="199"/>
      <c r="G40" s="296"/>
      <c r="H40" s="296"/>
      <c r="I40" s="296"/>
      <c r="J40" s="296"/>
      <c r="K40" s="201"/>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6"/>
      <c r="BR40" s="256"/>
      <c r="BS40" s="256"/>
      <c r="BT40" s="256"/>
    </row>
    <row r="41" spans="1:72" s="284" customFormat="1" ht="15">
      <c r="B41" s="413" t="s">
        <v>107</v>
      </c>
      <c r="C41" s="414"/>
      <c r="D41" s="414"/>
      <c r="E41" s="415">
        <f>SUM(E38,E39)</f>
        <v>263346.5625</v>
      </c>
      <c r="F41" s="416"/>
      <c r="G41" s="417">
        <f>E41*($J$7/'Farm Info'!$G$2)</f>
        <v>52669.3125</v>
      </c>
      <c r="H41" s="418">
        <f>G41/$J$7</f>
        <v>2633.4656249999998</v>
      </c>
      <c r="I41" s="418">
        <f>H41/$J$7</f>
        <v>131.67328125</v>
      </c>
      <c r="J41" s="418">
        <f>H41/$J$6</f>
        <v>13.300331439393938</v>
      </c>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6"/>
      <c r="BR41" s="256"/>
      <c r="BS41" s="256"/>
      <c r="BT41" s="256"/>
    </row>
    <row r="42" spans="1:72">
      <c r="B42" s="281"/>
      <c r="C42" s="281"/>
      <c r="D42" s="281"/>
      <c r="E42" s="281"/>
      <c r="F42" s="281"/>
      <c r="G42" s="493" t="s">
        <v>17</v>
      </c>
      <c r="H42" s="494"/>
      <c r="I42" s="494"/>
      <c r="J42" s="495"/>
    </row>
    <row r="43" spans="1:72">
      <c r="B43" s="281"/>
      <c r="C43" s="281"/>
      <c r="D43" s="281"/>
      <c r="E43" s="297"/>
      <c r="F43" s="281"/>
      <c r="G43" s="412" t="s">
        <v>104</v>
      </c>
      <c r="H43" s="412" t="s">
        <v>105</v>
      </c>
      <c r="I43" s="412" t="s">
        <v>106</v>
      </c>
      <c r="J43" s="263" t="s">
        <v>52</v>
      </c>
      <c r="L43" s="380"/>
    </row>
    <row r="44" spans="1:72">
      <c r="B44" s="281"/>
      <c r="C44" s="281"/>
      <c r="D44" s="281"/>
      <c r="E44" s="297"/>
      <c r="F44" s="281"/>
    </row>
    <row r="45" spans="1:72">
      <c r="B45" s="281"/>
      <c r="C45" s="281"/>
      <c r="D45" s="281"/>
      <c r="E45" s="297"/>
      <c r="F45" s="281"/>
      <c r="G45" s="255"/>
      <c r="H45" s="255"/>
      <c r="I45" s="255"/>
      <c r="J45" s="255"/>
      <c r="K45" s="255"/>
    </row>
    <row r="46" spans="1:72">
      <c r="E46" s="255"/>
      <c r="F46" s="255"/>
      <c r="G46" s="298"/>
      <c r="H46" s="298"/>
      <c r="I46" s="298"/>
      <c r="J46" s="298"/>
      <c r="K46" s="255"/>
    </row>
    <row r="47" spans="1:72">
      <c r="B47" s="257"/>
      <c r="C47" s="258"/>
      <c r="D47" s="258"/>
      <c r="E47" s="298"/>
      <c r="F47" s="298"/>
      <c r="G47" s="299"/>
      <c r="H47" s="299"/>
      <c r="I47" s="299"/>
      <c r="J47" s="299"/>
      <c r="K47" s="255"/>
    </row>
    <row r="48" spans="1:72">
      <c r="B48" s="257"/>
      <c r="C48" s="258"/>
      <c r="D48" s="258"/>
      <c r="E48" s="298"/>
      <c r="F48" s="298"/>
      <c r="G48" s="255"/>
      <c r="H48" s="255"/>
      <c r="I48" s="255"/>
      <c r="J48" s="255"/>
      <c r="K48" s="255"/>
    </row>
    <row r="50" spans="2:6">
      <c r="B50" s="265"/>
      <c r="C50" s="255"/>
      <c r="D50" s="255"/>
      <c r="E50" s="255"/>
      <c r="F50" s="255"/>
    </row>
  </sheetData>
  <mergeCells count="5">
    <mergeCell ref="G42:J42"/>
    <mergeCell ref="B3:E3"/>
    <mergeCell ref="G9:J9"/>
    <mergeCell ref="E24:F24"/>
    <mergeCell ref="E34:F34"/>
  </mergeCells>
  <phoneticPr fontId="3" type="noConversion"/>
  <pageMargins left="0.75" right="0.75" top="1" bottom="1" header="0.5" footer="0.5"/>
  <pageSetup orientation="portrait" r:id="rId1"/>
  <headerFooter alignWithMargins="0"/>
  <ignoredErrors>
    <ignoredError sqref="E37"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2:BT50"/>
  <sheetViews>
    <sheetView zoomScale="80" workbookViewId="0">
      <selection activeCell="M33" sqref="M33"/>
    </sheetView>
  </sheetViews>
  <sheetFormatPr defaultRowHeight="12.75"/>
  <cols>
    <col min="1" max="1" width="4.7109375" style="303" customWidth="1"/>
    <col min="2" max="2" width="40.28515625" style="309" customWidth="1"/>
    <col min="3" max="3" width="7.7109375" style="303" customWidth="1"/>
    <col min="4" max="4" width="2.28515625" style="303" customWidth="1"/>
    <col min="5" max="5" width="17.7109375" style="303" customWidth="1"/>
    <col min="6" max="6" width="3.7109375" style="303" customWidth="1"/>
    <col min="7" max="7" width="22.28515625" style="303" bestFit="1" customWidth="1"/>
    <col min="8" max="8" width="22.85546875" style="303" customWidth="1"/>
    <col min="9" max="9" width="21.7109375" style="303" bestFit="1" customWidth="1"/>
    <col min="10" max="10" width="9.140625" style="303"/>
    <col min="11" max="11" width="6" style="303" customWidth="1"/>
    <col min="12" max="12" width="11.42578125" style="303" customWidth="1"/>
    <col min="13" max="13" width="8.7109375" style="303" customWidth="1"/>
    <col min="14" max="14" width="9.140625" style="303"/>
    <col min="15" max="15" width="8" style="303" customWidth="1"/>
    <col min="16" max="16" width="20.85546875" style="303" customWidth="1"/>
    <col min="17" max="17" width="19.28515625" style="303" customWidth="1"/>
    <col min="18" max="16384" width="9.140625" style="303"/>
  </cols>
  <sheetData>
    <row r="2" spans="1:72" s="300" customFormat="1" ht="3" customHeight="1">
      <c r="B2" s="301"/>
    </row>
    <row r="3" spans="1:72" ht="5.25" customHeight="1">
      <c r="A3" s="300"/>
      <c r="B3" s="512"/>
      <c r="C3" s="513"/>
      <c r="D3" s="513"/>
      <c r="E3" s="513"/>
      <c r="F3" s="302"/>
    </row>
    <row r="4" spans="1:72">
      <c r="B4" s="304" t="s">
        <v>82</v>
      </c>
      <c r="C4" s="305"/>
      <c r="E4" s="135" t="s">
        <v>10</v>
      </c>
      <c r="F4" s="136"/>
      <c r="G4" s="306"/>
      <c r="H4" s="138"/>
      <c r="I4" s="410" t="s">
        <v>8</v>
      </c>
      <c r="J4" s="307">
        <v>10</v>
      </c>
      <c r="K4" s="140" t="s">
        <v>9</v>
      </c>
    </row>
    <row r="5" spans="1:72">
      <c r="B5" s="308">
        <v>400</v>
      </c>
      <c r="C5" s="303" t="s">
        <v>83</v>
      </c>
      <c r="E5" s="142" t="s">
        <v>12</v>
      </c>
      <c r="F5" s="143"/>
      <c r="G5" s="306"/>
      <c r="H5" s="144"/>
      <c r="I5" s="409" t="s">
        <v>11</v>
      </c>
      <c r="J5" s="307">
        <v>20</v>
      </c>
      <c r="K5" s="140" t="s">
        <v>9</v>
      </c>
    </row>
    <row r="6" spans="1:72">
      <c r="E6" s="142" t="s">
        <v>14</v>
      </c>
      <c r="F6" s="143"/>
      <c r="G6" s="306"/>
      <c r="H6" s="144"/>
      <c r="I6" s="409" t="s">
        <v>13</v>
      </c>
      <c r="J6" s="146">
        <f>(43560/(J4*J5))</f>
        <v>217.8</v>
      </c>
      <c r="K6" s="147"/>
    </row>
    <row r="7" spans="1:72">
      <c r="E7" s="148" t="s">
        <v>16</v>
      </c>
      <c r="F7" s="149"/>
      <c r="G7" s="306"/>
      <c r="H7" s="150"/>
      <c r="I7" s="420" t="s">
        <v>112</v>
      </c>
      <c r="J7" s="307">
        <v>10</v>
      </c>
      <c r="K7" s="140" t="s">
        <v>15</v>
      </c>
    </row>
    <row r="9" spans="1:72">
      <c r="A9" s="310"/>
      <c r="F9" s="311"/>
      <c r="G9" s="493" t="s">
        <v>17</v>
      </c>
      <c r="H9" s="494"/>
      <c r="I9" s="494"/>
      <c r="J9" s="495"/>
    </row>
    <row r="10" spans="1:72" s="314" customFormat="1">
      <c r="A10" s="153"/>
      <c r="B10" s="313" t="s">
        <v>42</v>
      </c>
      <c r="C10" s="313" t="s">
        <v>26</v>
      </c>
      <c r="D10" s="313"/>
      <c r="E10" s="421" t="s">
        <v>103</v>
      </c>
      <c r="F10" s="312"/>
      <c r="G10" s="421" t="s">
        <v>104</v>
      </c>
      <c r="H10" s="421" t="s">
        <v>105</v>
      </c>
      <c r="I10" s="421" t="s">
        <v>106</v>
      </c>
      <c r="J10" s="313" t="s">
        <v>52</v>
      </c>
      <c r="K10" s="392"/>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303"/>
      <c r="AX10" s="303"/>
      <c r="AY10" s="303"/>
      <c r="AZ10" s="303"/>
      <c r="BA10" s="303"/>
      <c r="BB10" s="303"/>
      <c r="BC10" s="303"/>
      <c r="BD10" s="303"/>
      <c r="BE10" s="303"/>
      <c r="BF10" s="303"/>
      <c r="BG10" s="303"/>
      <c r="BH10" s="303"/>
      <c r="BI10" s="303"/>
      <c r="BJ10" s="303"/>
      <c r="BK10" s="303"/>
      <c r="BL10" s="303"/>
      <c r="BM10" s="303"/>
      <c r="BN10" s="303"/>
      <c r="BO10" s="303"/>
      <c r="BP10" s="303"/>
      <c r="BQ10" s="303"/>
      <c r="BR10" s="303"/>
      <c r="BS10" s="303"/>
      <c r="BT10" s="303"/>
    </row>
    <row r="11" spans="1:72">
      <c r="A11" s="156"/>
      <c r="B11" s="315" t="s">
        <v>43</v>
      </c>
      <c r="C11" s="316" t="s">
        <v>51</v>
      </c>
      <c r="D11" s="302"/>
      <c r="E11" s="317">
        <f>IF(C11="yes",'Farm Info'!$F$38,IF(C11="no",('Farm Info'!F38-('Farm Info'!$F$38*'Farm Info'!F28)),"yes or no!"))</f>
        <v>63750</v>
      </c>
      <c r="F11" s="317"/>
      <c r="G11" s="318">
        <f>E11*($J$7/'Farm Info'!$G$2)</f>
        <v>6375</v>
      </c>
      <c r="H11" s="318">
        <f>G11/$J$7</f>
        <v>637.5</v>
      </c>
      <c r="I11" s="319">
        <f>G11/($B$5*$J$7)</f>
        <v>1.59375</v>
      </c>
      <c r="J11" s="319">
        <f>H11/$J$6</f>
        <v>2.9269972451790633</v>
      </c>
      <c r="K11" s="156"/>
    </row>
    <row r="12" spans="1:72" s="322" customFormat="1" ht="3" customHeight="1">
      <c r="A12" s="156"/>
      <c r="B12" s="320"/>
      <c r="C12" s="321"/>
      <c r="E12" s="323"/>
      <c r="F12" s="323"/>
      <c r="G12" s="324"/>
      <c r="H12" s="324"/>
      <c r="I12" s="324"/>
      <c r="J12" s="324"/>
      <c r="K12" s="168"/>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5"/>
      <c r="AK12" s="325"/>
      <c r="AL12" s="325"/>
      <c r="AM12" s="325"/>
      <c r="AN12" s="325"/>
      <c r="AO12" s="325"/>
      <c r="AP12" s="325"/>
      <c r="AQ12" s="325"/>
      <c r="AR12" s="325"/>
      <c r="AS12" s="325"/>
      <c r="AT12" s="325"/>
      <c r="AU12" s="325"/>
      <c r="AV12" s="325"/>
      <c r="AW12" s="325"/>
      <c r="AX12" s="325"/>
      <c r="AY12" s="325"/>
      <c r="AZ12" s="325"/>
      <c r="BA12" s="325"/>
      <c r="BB12" s="325"/>
      <c r="BC12" s="325"/>
      <c r="BD12" s="325"/>
      <c r="BE12" s="325"/>
      <c r="BF12" s="325"/>
      <c r="BG12" s="325"/>
      <c r="BH12" s="325"/>
      <c r="BI12" s="325"/>
      <c r="BJ12" s="325"/>
      <c r="BK12" s="325"/>
      <c r="BL12" s="325"/>
      <c r="BM12" s="325"/>
      <c r="BN12" s="325"/>
      <c r="BO12" s="325"/>
      <c r="BP12" s="325"/>
      <c r="BQ12" s="325"/>
      <c r="BR12" s="325"/>
      <c r="BS12" s="325"/>
      <c r="BT12" s="325"/>
    </row>
    <row r="13" spans="1:72" s="325" customFormat="1" ht="12" customHeight="1">
      <c r="A13" s="170"/>
      <c r="B13" s="326" t="s">
        <v>71</v>
      </c>
      <c r="C13" s="327" t="s">
        <v>50</v>
      </c>
      <c r="D13" s="322"/>
      <c r="E13" s="323">
        <f>IF(C13="yes",E11,IF(C13="no",(E11-(E11*'Farm Info'!F30)),"yes or no!"))</f>
        <v>63750</v>
      </c>
      <c r="F13" s="323"/>
      <c r="G13" s="324">
        <f>E13*($J$7/'Farm Info'!$G$2)</f>
        <v>6375</v>
      </c>
      <c r="H13" s="324">
        <f>G13/$J$7</f>
        <v>637.5</v>
      </c>
      <c r="I13" s="324">
        <f>G13/($B$5*$J$7)</f>
        <v>1.59375</v>
      </c>
      <c r="J13" s="324">
        <f>H13/$J$6</f>
        <v>2.9269972451790633</v>
      </c>
      <c r="K13" s="168"/>
    </row>
    <row r="14" spans="1:72" s="322" customFormat="1" ht="3.75" customHeight="1">
      <c r="A14" s="170"/>
      <c r="B14" s="320"/>
      <c r="C14" s="321"/>
      <c r="E14" s="323"/>
      <c r="F14" s="323"/>
      <c r="G14" s="324"/>
      <c r="H14" s="324"/>
      <c r="I14" s="324"/>
      <c r="J14" s="324"/>
      <c r="K14" s="168"/>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c r="AN14" s="325"/>
      <c r="AO14" s="325"/>
      <c r="AP14" s="325"/>
      <c r="AQ14" s="325"/>
      <c r="AR14" s="325"/>
      <c r="AS14" s="325"/>
      <c r="AT14" s="325"/>
      <c r="AU14" s="325"/>
      <c r="AV14" s="325"/>
      <c r="AW14" s="325"/>
      <c r="AX14" s="325"/>
      <c r="AY14" s="325"/>
      <c r="AZ14" s="325"/>
      <c r="BA14" s="325"/>
      <c r="BB14" s="325"/>
      <c r="BC14" s="325"/>
      <c r="BD14" s="325"/>
      <c r="BE14" s="325"/>
      <c r="BF14" s="325"/>
      <c r="BG14" s="325"/>
      <c r="BH14" s="325"/>
      <c r="BI14" s="325"/>
      <c r="BJ14" s="325"/>
      <c r="BK14" s="325"/>
      <c r="BL14" s="325"/>
      <c r="BM14" s="325"/>
      <c r="BN14" s="325"/>
      <c r="BO14" s="325"/>
      <c r="BP14" s="325"/>
      <c r="BQ14" s="325"/>
      <c r="BR14" s="325"/>
      <c r="BS14" s="325"/>
      <c r="BT14" s="325"/>
    </row>
    <row r="15" spans="1:72" s="325" customFormat="1" hidden="1">
      <c r="A15" s="170"/>
      <c r="B15" s="326" t="s">
        <v>44</v>
      </c>
      <c r="C15" s="328" t="s">
        <v>50</v>
      </c>
      <c r="D15" s="322"/>
      <c r="E15" s="323">
        <f>IF(C15="yes",E13,(E13-(E13*C16)))</f>
        <v>63750</v>
      </c>
      <c r="F15" s="323"/>
      <c r="G15" s="324">
        <f>E15*($J$7/'Farm Info'!$G$2)</f>
        <v>6375</v>
      </c>
      <c r="H15" s="324">
        <f>G15/$J$7</f>
        <v>637.5</v>
      </c>
      <c r="I15" s="324">
        <f t="shared" ref="I15:I39" si="0">G15/($B$5*$J$7)</f>
        <v>1.59375</v>
      </c>
      <c r="J15" s="324">
        <f>H15/$J$6</f>
        <v>2.9269972451790633</v>
      </c>
      <c r="K15" s="168"/>
    </row>
    <row r="16" spans="1:72" s="322" customFormat="1" ht="5.25" hidden="1" customHeight="1">
      <c r="A16" s="170"/>
      <c r="B16" s="320"/>
      <c r="C16" s="321"/>
      <c r="E16" s="323"/>
      <c r="F16" s="323"/>
      <c r="G16" s="324"/>
      <c r="H16" s="324"/>
      <c r="I16" s="324">
        <f t="shared" si="0"/>
        <v>0</v>
      </c>
      <c r="J16" s="324"/>
      <c r="K16" s="168"/>
      <c r="L16" s="325"/>
      <c r="M16" s="325"/>
      <c r="N16" s="325"/>
      <c r="O16" s="325"/>
      <c r="P16" s="325"/>
      <c r="Q16" s="325"/>
      <c r="R16" s="325"/>
      <c r="S16" s="325"/>
      <c r="T16" s="325"/>
      <c r="U16" s="325"/>
      <c r="V16" s="325"/>
      <c r="W16" s="325"/>
      <c r="X16" s="325"/>
      <c r="Y16" s="325"/>
      <c r="Z16" s="325"/>
      <c r="AA16" s="325"/>
      <c r="AB16" s="325"/>
      <c r="AC16" s="325"/>
      <c r="AD16" s="325"/>
      <c r="AE16" s="325"/>
      <c r="AF16" s="325"/>
      <c r="AG16" s="325"/>
      <c r="AH16" s="325"/>
      <c r="AI16" s="325"/>
      <c r="AJ16" s="325"/>
      <c r="AK16" s="325"/>
      <c r="AL16" s="325"/>
      <c r="AM16" s="325"/>
      <c r="AN16" s="325"/>
      <c r="AO16" s="325"/>
      <c r="AP16" s="325"/>
      <c r="AQ16" s="325"/>
      <c r="AR16" s="325"/>
      <c r="AS16" s="325"/>
      <c r="AT16" s="325"/>
      <c r="AU16" s="325"/>
      <c r="AV16" s="325"/>
      <c r="AW16" s="325"/>
      <c r="AX16" s="325"/>
      <c r="AY16" s="325"/>
      <c r="AZ16" s="325"/>
      <c r="BA16" s="325"/>
      <c r="BB16" s="325"/>
      <c r="BC16" s="325"/>
      <c r="BD16" s="325"/>
      <c r="BE16" s="325"/>
      <c r="BF16" s="325"/>
      <c r="BG16" s="325"/>
      <c r="BH16" s="325"/>
      <c r="BI16" s="325"/>
      <c r="BJ16" s="325"/>
      <c r="BK16" s="325"/>
      <c r="BL16" s="325"/>
      <c r="BM16" s="325"/>
      <c r="BN16" s="325"/>
      <c r="BO16" s="325"/>
      <c r="BP16" s="325"/>
      <c r="BQ16" s="325"/>
      <c r="BR16" s="325"/>
      <c r="BS16" s="325"/>
      <c r="BT16" s="325"/>
    </row>
    <row r="17" spans="1:72" s="325" customFormat="1">
      <c r="A17" s="170"/>
      <c r="B17" s="326" t="s">
        <v>45</v>
      </c>
      <c r="C17" s="327" t="s">
        <v>51</v>
      </c>
      <c r="D17" s="322"/>
      <c r="E17" s="323">
        <f>IF(C17="yes",E15,IF(C17="no",(E15-(E15*'Farm Info'!F31)),"yes or no!"))</f>
        <v>60562.5</v>
      </c>
      <c r="F17" s="323"/>
      <c r="G17" s="324">
        <f>E17*($J$7/'Farm Info'!$G$2)</f>
        <v>6056.25</v>
      </c>
      <c r="H17" s="324">
        <f>G17/$J$7</f>
        <v>605.625</v>
      </c>
      <c r="I17" s="324">
        <f t="shared" si="0"/>
        <v>1.5140625000000001</v>
      </c>
      <c r="J17" s="324">
        <f>H17/$J$6</f>
        <v>2.7806473829201099</v>
      </c>
      <c r="K17" s="168"/>
    </row>
    <row r="18" spans="1:72" s="322" customFormat="1" ht="4.5" customHeight="1">
      <c r="A18" s="170"/>
      <c r="B18" s="320"/>
      <c r="C18" s="321"/>
      <c r="E18" s="323"/>
      <c r="F18" s="323"/>
      <c r="G18" s="324"/>
      <c r="H18" s="324"/>
      <c r="I18" s="324"/>
      <c r="J18" s="324"/>
      <c r="K18" s="168"/>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c r="AN18" s="325"/>
      <c r="AO18" s="325"/>
      <c r="AP18" s="325"/>
      <c r="AQ18" s="325"/>
      <c r="AR18" s="325"/>
      <c r="AS18" s="325"/>
      <c r="AT18" s="325"/>
      <c r="AU18" s="325"/>
      <c r="AV18" s="325"/>
      <c r="AW18" s="325"/>
      <c r="AX18" s="325"/>
      <c r="AY18" s="325"/>
      <c r="AZ18" s="325"/>
      <c r="BA18" s="325"/>
      <c r="BB18" s="325"/>
      <c r="BC18" s="325"/>
      <c r="BD18" s="325"/>
      <c r="BE18" s="325"/>
      <c r="BF18" s="325"/>
      <c r="BG18" s="325"/>
      <c r="BH18" s="325"/>
      <c r="BI18" s="325"/>
      <c r="BJ18" s="325"/>
      <c r="BK18" s="325"/>
      <c r="BL18" s="325"/>
      <c r="BM18" s="325"/>
      <c r="BN18" s="325"/>
      <c r="BO18" s="325"/>
      <c r="BP18" s="325"/>
      <c r="BQ18" s="325"/>
      <c r="BR18" s="325"/>
      <c r="BS18" s="325"/>
      <c r="BT18" s="325"/>
    </row>
    <row r="19" spans="1:72" s="325" customFormat="1">
      <c r="A19" s="170"/>
      <c r="B19" s="329" t="s">
        <v>84</v>
      </c>
      <c r="C19" s="327" t="s">
        <v>51</v>
      </c>
      <c r="D19" s="330"/>
      <c r="E19" s="331">
        <f>IF(C19="yes",E17,IF(C19="no",(E17-(E17*'Farm Info'!F29)),"yes or no!"))</f>
        <v>54506.25</v>
      </c>
      <c r="F19" s="331"/>
      <c r="G19" s="332">
        <f>E19*($J$7/'Farm Info'!$G$2)</f>
        <v>5450.625</v>
      </c>
      <c r="H19" s="332">
        <f>G19/$J$7</f>
        <v>545.0625</v>
      </c>
      <c r="I19" s="332">
        <f t="shared" si="0"/>
        <v>1.3626562499999999</v>
      </c>
      <c r="J19" s="332">
        <f>H19/$J$6</f>
        <v>2.5025826446280992</v>
      </c>
      <c r="K19" s="168"/>
    </row>
    <row r="20" spans="1:72" s="322" customFormat="1" ht="9" customHeight="1">
      <c r="A20" s="170"/>
      <c r="B20" s="320"/>
      <c r="C20" s="321"/>
      <c r="E20" s="323"/>
      <c r="F20" s="323"/>
      <c r="G20" s="324"/>
      <c r="H20" s="324"/>
      <c r="I20" s="324"/>
      <c r="J20" s="324"/>
      <c r="K20" s="170"/>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25"/>
      <c r="AM20" s="325"/>
      <c r="AN20" s="325"/>
      <c r="AO20" s="325"/>
      <c r="AP20" s="325"/>
      <c r="AQ20" s="325"/>
      <c r="AR20" s="325"/>
      <c r="AS20" s="325"/>
      <c r="AT20" s="325"/>
      <c r="AU20" s="325"/>
      <c r="AV20" s="325"/>
      <c r="AW20" s="325"/>
      <c r="AX20" s="325"/>
      <c r="AY20" s="325"/>
      <c r="AZ20" s="325"/>
      <c r="BA20" s="325"/>
      <c r="BB20" s="325"/>
      <c r="BC20" s="325"/>
      <c r="BD20" s="325"/>
      <c r="BE20" s="325"/>
      <c r="BF20" s="325"/>
      <c r="BG20" s="325"/>
      <c r="BH20" s="325"/>
      <c r="BI20" s="325"/>
      <c r="BJ20" s="325"/>
      <c r="BK20" s="325"/>
      <c r="BL20" s="325"/>
      <c r="BM20" s="325"/>
      <c r="BN20" s="325"/>
      <c r="BO20" s="325"/>
      <c r="BP20" s="325"/>
      <c r="BQ20" s="325"/>
      <c r="BR20" s="325"/>
      <c r="BS20" s="325"/>
      <c r="BT20" s="325"/>
    </row>
    <row r="21" spans="1:72" s="336" customFormat="1">
      <c r="A21" s="178"/>
      <c r="B21" s="428" t="s">
        <v>111</v>
      </c>
      <c r="C21" s="334"/>
      <c r="D21" s="335"/>
      <c r="E21" s="317">
        <f>E19</f>
        <v>54506.25</v>
      </c>
      <c r="F21" s="317"/>
      <c r="G21" s="319">
        <f>E21*($J$7/'Farm Info'!$G$2)</f>
        <v>5450.625</v>
      </c>
      <c r="H21" s="319">
        <f>G21/$J$7</f>
        <v>545.0625</v>
      </c>
      <c r="I21" s="319">
        <f t="shared" si="0"/>
        <v>1.3626562499999999</v>
      </c>
      <c r="J21" s="319">
        <f>H21/$J$6</f>
        <v>2.5025826446280992</v>
      </c>
      <c r="K21" s="162"/>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3"/>
      <c r="BI21" s="303"/>
      <c r="BJ21" s="303"/>
      <c r="BK21" s="303"/>
      <c r="BL21" s="303"/>
      <c r="BM21" s="303"/>
      <c r="BN21" s="303"/>
      <c r="BO21" s="303"/>
      <c r="BP21" s="303"/>
      <c r="BQ21" s="303"/>
      <c r="BR21" s="303"/>
      <c r="BS21" s="303"/>
      <c r="BT21" s="303"/>
    </row>
    <row r="22" spans="1:72">
      <c r="A22" s="156"/>
      <c r="B22" s="315"/>
      <c r="C22" s="337"/>
      <c r="D22" s="302"/>
      <c r="E22" s="317"/>
      <c r="F22" s="317"/>
      <c r="G22" s="319"/>
      <c r="H22" s="319"/>
      <c r="I22" s="319"/>
      <c r="J22" s="319"/>
      <c r="K22" s="162"/>
    </row>
    <row r="23" spans="1:72">
      <c r="A23" s="156"/>
      <c r="B23" s="315" t="s">
        <v>46</v>
      </c>
      <c r="C23" s="316" t="s">
        <v>50</v>
      </c>
      <c r="D23" s="302"/>
      <c r="E23" s="317">
        <f>IF(C23="no",'Farm Info'!F39,IF(C23="yes",('Farm Info'!F39-('Farm Info'!F39*C24)),"yes or no!"))</f>
        <v>48000</v>
      </c>
      <c r="F23" s="317"/>
      <c r="G23" s="319">
        <f>E23*($J$7/'Farm Info'!$G$2)</f>
        <v>4800</v>
      </c>
      <c r="H23" s="319">
        <f>G23/$J$7</f>
        <v>480</v>
      </c>
      <c r="I23" s="319">
        <f t="shared" si="0"/>
        <v>1.2</v>
      </c>
      <c r="J23" s="319">
        <f>H23/$J$6</f>
        <v>2.2038567493112948</v>
      </c>
      <c r="K23" s="162"/>
    </row>
    <row r="24" spans="1:72" s="340" customFormat="1" ht="14.25" customHeight="1">
      <c r="A24" s="156"/>
      <c r="B24" s="320" t="s">
        <v>70</v>
      </c>
      <c r="C24" s="379">
        <v>0.2</v>
      </c>
      <c r="D24" s="302"/>
      <c r="E24" s="514" t="str">
        <f>IF(C23="yes",IF(C24="","enter percent savings",""),"")</f>
        <v/>
      </c>
      <c r="F24" s="515"/>
      <c r="G24" s="338"/>
      <c r="H24" s="338"/>
      <c r="I24" s="338">
        <f t="shared" si="0"/>
        <v>0</v>
      </c>
      <c r="J24" s="338"/>
      <c r="K24" s="186"/>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39"/>
      <c r="AM24" s="339"/>
      <c r="AN24" s="339"/>
      <c r="AO24" s="339"/>
      <c r="AP24" s="339"/>
      <c r="AQ24" s="339"/>
      <c r="AR24" s="339"/>
      <c r="AS24" s="339"/>
      <c r="AT24" s="339"/>
      <c r="AU24" s="339"/>
      <c r="AV24" s="339"/>
      <c r="AW24" s="339"/>
      <c r="AX24" s="339"/>
      <c r="AY24" s="339"/>
      <c r="AZ24" s="339"/>
      <c r="BA24" s="339"/>
      <c r="BB24" s="339"/>
      <c r="BC24" s="339"/>
      <c r="BD24" s="339"/>
      <c r="BE24" s="339"/>
      <c r="BF24" s="339"/>
      <c r="BG24" s="339"/>
      <c r="BH24" s="339"/>
      <c r="BI24" s="339"/>
      <c r="BJ24" s="339"/>
      <c r="BK24" s="339"/>
      <c r="BL24" s="339"/>
      <c r="BM24" s="339"/>
      <c r="BN24" s="339"/>
      <c r="BO24" s="339"/>
      <c r="BP24" s="339"/>
      <c r="BQ24" s="339"/>
      <c r="BR24" s="339"/>
      <c r="BS24" s="339"/>
      <c r="BT24" s="339"/>
    </row>
    <row r="25" spans="1:72" s="339" customFormat="1" ht="8.25" customHeight="1">
      <c r="A25" s="189"/>
      <c r="B25" s="341"/>
      <c r="C25" s="342"/>
      <c r="D25" s="340"/>
      <c r="E25" s="343"/>
      <c r="F25" s="343"/>
      <c r="G25" s="338"/>
      <c r="H25" s="338"/>
      <c r="I25" s="338"/>
      <c r="J25" s="338"/>
      <c r="K25" s="186"/>
    </row>
    <row r="26" spans="1:72" s="339" customFormat="1">
      <c r="A26" s="189"/>
      <c r="B26" s="341" t="s">
        <v>47</v>
      </c>
      <c r="C26" s="344" t="s">
        <v>51</v>
      </c>
      <c r="D26" s="340"/>
      <c r="E26" s="343">
        <f>IF(C26="yes",'Farm Info'!F41,IF(C26="no",0,"yes or no!"))</f>
        <v>0</v>
      </c>
      <c r="F26" s="343"/>
      <c r="G26" s="338">
        <f>E26*($J$7/'Farm Info'!$G$2)</f>
        <v>0</v>
      </c>
      <c r="H26" s="338">
        <f>G26/$J$7</f>
        <v>0</v>
      </c>
      <c r="I26" s="338">
        <f t="shared" si="0"/>
        <v>0</v>
      </c>
      <c r="J26" s="338">
        <f>H26/$J$6</f>
        <v>0</v>
      </c>
      <c r="K26" s="186"/>
    </row>
    <row r="27" spans="1:72" s="339" customFormat="1" ht="5.25" customHeight="1">
      <c r="A27" s="189"/>
      <c r="B27" s="341"/>
      <c r="C27" s="342"/>
      <c r="D27" s="340"/>
      <c r="E27" s="343"/>
      <c r="F27" s="343"/>
      <c r="G27" s="338"/>
      <c r="H27" s="338"/>
      <c r="I27" s="338"/>
      <c r="J27" s="338"/>
      <c r="K27" s="186"/>
    </row>
    <row r="28" spans="1:72" s="339" customFormat="1">
      <c r="A28" s="189"/>
      <c r="B28" s="341" t="s">
        <v>48</v>
      </c>
      <c r="C28" s="344" t="s">
        <v>51</v>
      </c>
      <c r="D28" s="340"/>
      <c r="E28" s="343">
        <f>IF(C28="yes",'Farm Info'!F42,IF(C28="no",0,"yes or no!"))</f>
        <v>0</v>
      </c>
      <c r="F28" s="343"/>
      <c r="G28" s="338">
        <f>E28*($J$7/'Farm Info'!$G$2)</f>
        <v>0</v>
      </c>
      <c r="H28" s="338">
        <f>G28/$J$7</f>
        <v>0</v>
      </c>
      <c r="I28" s="338">
        <f t="shared" si="0"/>
        <v>0</v>
      </c>
      <c r="J28" s="338">
        <f>H28/$J$6</f>
        <v>0</v>
      </c>
      <c r="K28" s="186"/>
    </row>
    <row r="29" spans="1:72" s="339" customFormat="1" ht="5.25" customHeight="1">
      <c r="A29" s="189"/>
      <c r="B29" s="341"/>
      <c r="C29" s="342"/>
      <c r="D29" s="340"/>
      <c r="E29" s="343"/>
      <c r="F29" s="343"/>
      <c r="G29" s="338"/>
      <c r="H29" s="338"/>
      <c r="I29" s="338"/>
      <c r="J29" s="338"/>
      <c r="K29" s="186"/>
    </row>
    <row r="30" spans="1:72" s="339" customFormat="1">
      <c r="A30" s="189"/>
      <c r="B30" s="341" t="s">
        <v>49</v>
      </c>
      <c r="C30" s="344" t="s">
        <v>51</v>
      </c>
      <c r="D30" s="340"/>
      <c r="E30" s="343">
        <f>IF(C30="yes",'Farm Info'!F43,IF(C30="no",0,"yes or no!"))</f>
        <v>0</v>
      </c>
      <c r="F30" s="343"/>
      <c r="G30" s="338">
        <f>E30*($J$7/'Farm Info'!$G$2)</f>
        <v>0</v>
      </c>
      <c r="H30" s="338">
        <f>G30/$J$7</f>
        <v>0</v>
      </c>
      <c r="I30" s="338">
        <f t="shared" si="0"/>
        <v>0</v>
      </c>
      <c r="J30" s="338">
        <f>H30/$J$6</f>
        <v>0</v>
      </c>
      <c r="K30" s="186"/>
    </row>
    <row r="31" spans="1:72" s="339" customFormat="1" ht="5.25" customHeight="1">
      <c r="A31" s="189"/>
      <c r="B31" s="341"/>
      <c r="C31" s="342"/>
      <c r="D31" s="340"/>
      <c r="E31" s="343"/>
      <c r="F31" s="343"/>
      <c r="G31" s="338"/>
      <c r="H31" s="338"/>
      <c r="I31" s="338"/>
      <c r="J31" s="338"/>
      <c r="K31" s="186"/>
    </row>
    <row r="32" spans="1:72" s="339" customFormat="1">
      <c r="A32" s="189"/>
      <c r="B32" s="341" t="s">
        <v>85</v>
      </c>
      <c r="C32" s="342"/>
      <c r="D32" s="340"/>
      <c r="E32" s="343"/>
      <c r="F32" s="343"/>
      <c r="G32" s="338"/>
      <c r="H32" s="338"/>
      <c r="I32" s="338"/>
      <c r="J32" s="338"/>
      <c r="K32" s="186"/>
    </row>
    <row r="33" spans="1:72" s="339" customFormat="1">
      <c r="A33" s="189"/>
      <c r="B33" s="341" t="s">
        <v>86</v>
      </c>
      <c r="C33" s="344" t="s">
        <v>51</v>
      </c>
      <c r="D33" s="340"/>
      <c r="E33" s="343">
        <f>IF(C33="no",(SUM('Farm Info'!F21,'Farm Info'!F40,'Farm Info'!F20,'Farm Info'!F22)),IF(C33="yes",(SUM('Farm Info'!F21,'Farm Info'!F40,'Farm Info'!F22,'Farm Info'!F43)-(SUM('Farm Info'!F21,'Farm Info'!F40,'Farm Info'!F22,'Farm Info'!F20)*Apples!C34)),"yes or no!"))</f>
        <v>34500</v>
      </c>
      <c r="F33" s="343"/>
      <c r="G33" s="338">
        <f>E33*($J$7/'Farm Info'!$G$2)</f>
        <v>3450</v>
      </c>
      <c r="H33" s="338">
        <f>G33/$J$7</f>
        <v>345</v>
      </c>
      <c r="I33" s="338">
        <f t="shared" si="0"/>
        <v>0.86250000000000004</v>
      </c>
      <c r="J33" s="338">
        <f>H33/$J$6</f>
        <v>1.584022038567493</v>
      </c>
      <c r="K33" s="186"/>
      <c r="M33" s="429"/>
    </row>
    <row r="34" spans="1:72" s="340" customFormat="1">
      <c r="A34" s="189"/>
      <c r="B34" s="345" t="s">
        <v>70</v>
      </c>
      <c r="C34" s="379"/>
      <c r="D34" s="310"/>
      <c r="E34" s="516" t="str">
        <f>IF(C33="yes",IF(C34="","enter percent savings",""),"")</f>
        <v/>
      </c>
      <c r="F34" s="517"/>
      <c r="G34" s="346"/>
      <c r="H34" s="346"/>
      <c r="I34" s="346"/>
      <c r="J34" s="346"/>
      <c r="K34" s="186"/>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39"/>
      <c r="AI34" s="339"/>
      <c r="AJ34" s="339"/>
      <c r="AK34" s="339"/>
      <c r="AL34" s="339"/>
      <c r="AM34" s="339"/>
      <c r="AN34" s="339"/>
      <c r="AO34" s="339"/>
      <c r="AP34" s="339"/>
      <c r="AQ34" s="339"/>
      <c r="AR34" s="339"/>
      <c r="AS34" s="339"/>
      <c r="AT34" s="339"/>
      <c r="AU34" s="339"/>
      <c r="AV34" s="339"/>
      <c r="AW34" s="339"/>
      <c r="AX34" s="339"/>
      <c r="AY34" s="339"/>
      <c r="AZ34" s="339"/>
      <c r="BA34" s="339"/>
      <c r="BB34" s="339"/>
      <c r="BC34" s="339"/>
      <c r="BD34" s="339"/>
      <c r="BE34" s="339"/>
      <c r="BF34" s="339"/>
      <c r="BG34" s="339"/>
      <c r="BH34" s="339"/>
      <c r="BI34" s="339"/>
      <c r="BJ34" s="339"/>
      <c r="BK34" s="339"/>
      <c r="BL34" s="339"/>
      <c r="BM34" s="339"/>
      <c r="BN34" s="339"/>
      <c r="BO34" s="339"/>
      <c r="BP34" s="339"/>
      <c r="BQ34" s="339"/>
      <c r="BR34" s="339"/>
      <c r="BS34" s="339"/>
      <c r="BT34" s="339"/>
    </row>
    <row r="35" spans="1:72" s="339" customFormat="1" ht="8.25" customHeight="1">
      <c r="A35" s="189"/>
      <c r="B35" s="341"/>
      <c r="C35" s="340"/>
      <c r="D35" s="340"/>
      <c r="E35" s="343"/>
      <c r="F35" s="343"/>
      <c r="G35" s="338"/>
      <c r="H35" s="338"/>
      <c r="I35" s="338"/>
      <c r="J35" s="338"/>
      <c r="K35" s="189"/>
    </row>
    <row r="36" spans="1:72">
      <c r="A36" s="189"/>
      <c r="B36" s="428" t="s">
        <v>108</v>
      </c>
      <c r="C36" s="302"/>
      <c r="D36" s="302"/>
      <c r="E36" s="317">
        <f>SUM(E30,E28,E26,E23,E21,'Farm Info'!F40)</f>
        <v>114506.25</v>
      </c>
      <c r="F36" s="317"/>
      <c r="G36" s="319">
        <f>E36*($J$7/'Farm Info'!$G$2)</f>
        <v>11450.625</v>
      </c>
      <c r="H36" s="319">
        <f>G36/$J$7</f>
        <v>1145.0625</v>
      </c>
      <c r="I36" s="319">
        <f t="shared" si="0"/>
        <v>2.8626562500000001</v>
      </c>
      <c r="J36" s="319">
        <f>H36/$J$6</f>
        <v>5.2574035812672175</v>
      </c>
      <c r="K36" s="162"/>
    </row>
    <row r="37" spans="1:72">
      <c r="A37" s="156"/>
      <c r="B37" s="428" t="s">
        <v>100</v>
      </c>
      <c r="C37" s="302"/>
      <c r="D37" s="302"/>
      <c r="E37" s="317">
        <f>SUM(E33,SUM('Farm Info'!F13:F19))</f>
        <v>124300</v>
      </c>
      <c r="F37" s="317"/>
      <c r="G37" s="319">
        <f>E37*($J$7/'Farm Info'!$G$2)</f>
        <v>12430</v>
      </c>
      <c r="H37" s="319">
        <f>G37/$J$7</f>
        <v>1243</v>
      </c>
      <c r="I37" s="319">
        <f t="shared" si="0"/>
        <v>3.1074999999999999</v>
      </c>
      <c r="J37" s="319">
        <f>H37/$J$6</f>
        <v>5.7070707070707067</v>
      </c>
      <c r="K37" s="162"/>
    </row>
    <row r="38" spans="1:72">
      <c r="A38" s="156"/>
      <c r="B38" s="428" t="s">
        <v>109</v>
      </c>
      <c r="C38" s="302"/>
      <c r="D38" s="302"/>
      <c r="E38" s="317">
        <f>SUM($E$36:$E$37)</f>
        <v>238806.25</v>
      </c>
      <c r="F38" s="302"/>
      <c r="G38" s="319">
        <f>E38*($J$7/'Farm Info'!$G$2)</f>
        <v>23880.625</v>
      </c>
      <c r="H38" s="319">
        <f>G38/$J$7</f>
        <v>2388.0625</v>
      </c>
      <c r="I38" s="319">
        <f t="shared" si="0"/>
        <v>5.9701562499999996</v>
      </c>
      <c r="J38" s="319">
        <f>H38/$J$6</f>
        <v>10.964474288337923</v>
      </c>
      <c r="K38" s="162"/>
    </row>
    <row r="39" spans="1:72">
      <c r="A39" s="156"/>
      <c r="B39" s="428" t="s">
        <v>110</v>
      </c>
      <c r="C39" s="302"/>
      <c r="D39" s="302"/>
      <c r="E39" s="317">
        <f>$E$38*'Farm Info'!$F$23</f>
        <v>11940.3125</v>
      </c>
      <c r="F39" s="302"/>
      <c r="G39" s="319">
        <f>E39*($J$7/'Farm Info'!$G$2)</f>
        <v>1194.03125</v>
      </c>
      <c r="H39" s="319">
        <f>G39/$J$7</f>
        <v>119.403125</v>
      </c>
      <c r="I39" s="319">
        <f t="shared" si="0"/>
        <v>0.29850781250000002</v>
      </c>
      <c r="J39" s="319">
        <f>H39/$J$6</f>
        <v>0.54822371441689621</v>
      </c>
      <c r="K39" s="162"/>
      <c r="L39" s="347">
        <f>(B5*J7)/(J6*J7)</f>
        <v>1.8365472910927456</v>
      </c>
      <c r="M39" s="348" t="s">
        <v>88</v>
      </c>
    </row>
    <row r="40" spans="1:72" s="310" customFormat="1" ht="6" customHeight="1">
      <c r="A40" s="199"/>
      <c r="G40" s="349"/>
      <c r="H40" s="349"/>
      <c r="I40" s="349"/>
      <c r="J40" s="349"/>
      <c r="K40" s="201"/>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303"/>
      <c r="AM40" s="303"/>
      <c r="AN40" s="303"/>
      <c r="AO40" s="303"/>
      <c r="AP40" s="303"/>
      <c r="AQ40" s="303"/>
      <c r="AR40" s="303"/>
      <c r="AS40" s="303"/>
      <c r="AT40" s="303"/>
      <c r="AU40" s="303"/>
      <c r="AV40" s="303"/>
      <c r="AW40" s="303"/>
      <c r="AX40" s="303"/>
      <c r="AY40" s="303"/>
      <c r="AZ40" s="303"/>
      <c r="BA40" s="303"/>
      <c r="BB40" s="303"/>
      <c r="BC40" s="303"/>
      <c r="BD40" s="303"/>
      <c r="BE40" s="303"/>
      <c r="BF40" s="303"/>
      <c r="BG40" s="303"/>
      <c r="BH40" s="303"/>
      <c r="BI40" s="303"/>
      <c r="BJ40" s="303"/>
      <c r="BK40" s="303"/>
      <c r="BL40" s="303"/>
      <c r="BM40" s="303"/>
      <c r="BN40" s="303"/>
      <c r="BO40" s="303"/>
      <c r="BP40" s="303"/>
      <c r="BQ40" s="303"/>
      <c r="BR40" s="303"/>
      <c r="BS40" s="303"/>
      <c r="BT40" s="303"/>
    </row>
    <row r="41" spans="1:72" s="336" customFormat="1" ht="15">
      <c r="B41" s="422" t="s">
        <v>107</v>
      </c>
      <c r="C41" s="423"/>
      <c r="D41" s="423"/>
      <c r="E41" s="424">
        <f>SUM(E38,E39)</f>
        <v>250746.5625</v>
      </c>
      <c r="F41" s="425"/>
      <c r="G41" s="426">
        <f>E41*($J$7/'Farm Info'!$G$2)</f>
        <v>25074.65625</v>
      </c>
      <c r="H41" s="427">
        <f>G41/$J$7</f>
        <v>2507.4656249999998</v>
      </c>
      <c r="I41" s="427">
        <f>H41/$J$7</f>
        <v>250.74656249999998</v>
      </c>
      <c r="J41" s="427">
        <f>H41/$J$6</f>
        <v>11.512698002754819</v>
      </c>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3"/>
      <c r="AI41" s="303"/>
      <c r="AJ41" s="303"/>
      <c r="AK41" s="303"/>
      <c r="AL41" s="303"/>
      <c r="AM41" s="303"/>
      <c r="AN41" s="303"/>
      <c r="AO41" s="303"/>
      <c r="AP41" s="303"/>
      <c r="AQ41" s="303"/>
      <c r="AR41" s="303"/>
      <c r="AS41" s="303"/>
      <c r="AT41" s="303"/>
      <c r="AU41" s="303"/>
      <c r="AV41" s="303"/>
      <c r="AW41" s="303"/>
      <c r="AX41" s="303"/>
      <c r="AY41" s="303"/>
      <c r="AZ41" s="303"/>
      <c r="BA41" s="303"/>
      <c r="BB41" s="303"/>
      <c r="BC41" s="303"/>
      <c r="BD41" s="303"/>
      <c r="BE41" s="303"/>
      <c r="BF41" s="303"/>
      <c r="BG41" s="303"/>
      <c r="BH41" s="303"/>
      <c r="BI41" s="303"/>
      <c r="BJ41" s="303"/>
      <c r="BK41" s="303"/>
      <c r="BL41" s="303"/>
      <c r="BM41" s="303"/>
      <c r="BN41" s="303"/>
      <c r="BO41" s="303"/>
      <c r="BP41" s="303"/>
      <c r="BQ41" s="303"/>
      <c r="BR41" s="303"/>
      <c r="BS41" s="303"/>
      <c r="BT41" s="303"/>
    </row>
    <row r="42" spans="1:72">
      <c r="B42" s="333"/>
      <c r="C42" s="333"/>
      <c r="D42" s="333"/>
      <c r="E42" s="333"/>
      <c r="F42" s="333"/>
      <c r="G42" s="493" t="s">
        <v>17</v>
      </c>
      <c r="H42" s="494"/>
      <c r="I42" s="494"/>
      <c r="J42" s="495"/>
    </row>
    <row r="43" spans="1:72">
      <c r="B43" s="333"/>
      <c r="C43" s="333"/>
      <c r="D43" s="333"/>
      <c r="E43" s="350"/>
      <c r="F43" s="333"/>
      <c r="G43" s="421" t="s">
        <v>104</v>
      </c>
      <c r="H43" s="421" t="s">
        <v>105</v>
      </c>
      <c r="I43" s="421" t="s">
        <v>106</v>
      </c>
      <c r="J43" s="313" t="s">
        <v>52</v>
      </c>
    </row>
    <row r="44" spans="1:72">
      <c r="B44" s="333"/>
      <c r="C44" s="333"/>
      <c r="D44" s="333"/>
      <c r="E44" s="350"/>
      <c r="F44" s="333"/>
    </row>
    <row r="45" spans="1:72">
      <c r="B45" s="333"/>
      <c r="C45" s="333"/>
      <c r="D45" s="333"/>
      <c r="E45" s="350"/>
      <c r="F45" s="333"/>
      <c r="G45" s="302"/>
      <c r="H45" s="302"/>
      <c r="I45" s="302"/>
      <c r="J45" s="302"/>
      <c r="K45" s="302"/>
    </row>
    <row r="46" spans="1:72">
      <c r="E46" s="302"/>
      <c r="F46" s="302"/>
      <c r="G46" s="351"/>
      <c r="H46" s="351"/>
      <c r="I46" s="351"/>
      <c r="J46" s="351"/>
      <c r="K46" s="302"/>
    </row>
    <row r="47" spans="1:72">
      <c r="B47" s="304"/>
      <c r="C47" s="305"/>
      <c r="D47" s="305"/>
      <c r="E47" s="351"/>
      <c r="F47" s="351"/>
      <c r="G47" s="352"/>
      <c r="H47" s="352"/>
      <c r="I47" s="352"/>
      <c r="J47" s="352"/>
      <c r="K47" s="302"/>
    </row>
    <row r="48" spans="1:72">
      <c r="B48" s="304"/>
      <c r="C48" s="305"/>
      <c r="D48" s="305"/>
      <c r="E48" s="351"/>
      <c r="F48" s="351"/>
      <c r="G48" s="302"/>
      <c r="H48" s="302"/>
      <c r="I48" s="302"/>
      <c r="J48" s="302"/>
      <c r="K48" s="302"/>
    </row>
    <row r="50" spans="2:6">
      <c r="B50" s="315"/>
      <c r="C50" s="302"/>
      <c r="D50" s="302"/>
      <c r="E50" s="302"/>
      <c r="F50" s="302"/>
    </row>
  </sheetData>
  <mergeCells count="5">
    <mergeCell ref="G42:J42"/>
    <mergeCell ref="B3:E3"/>
    <mergeCell ref="G9:J9"/>
    <mergeCell ref="E24:F24"/>
    <mergeCell ref="E34:F34"/>
  </mergeCells>
  <phoneticPr fontId="3" type="noConversion"/>
  <pageMargins left="0.75" right="0.75" top="1" bottom="1" header="0.5" footer="0.5"/>
  <headerFooter alignWithMargins="0"/>
  <ignoredErrors>
    <ignoredError sqref="E37" formulaRange="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sheetPr>
  <dimension ref="A1:EI172"/>
  <sheetViews>
    <sheetView zoomScaleNormal="100" workbookViewId="0">
      <selection activeCell="A3" sqref="A3"/>
    </sheetView>
  </sheetViews>
  <sheetFormatPr defaultRowHeight="12.75"/>
  <cols>
    <col min="1" max="1" width="20.7109375" style="54" customWidth="1"/>
    <col min="2" max="2" width="17.85546875" style="54" bestFit="1" customWidth="1"/>
    <col min="3" max="3" width="18.42578125" style="54" bestFit="1" customWidth="1"/>
    <col min="4" max="4" width="9.5703125" style="54" bestFit="1" customWidth="1"/>
    <col min="5" max="5" width="7.42578125" style="54" bestFit="1" customWidth="1"/>
    <col min="6" max="6" width="18.42578125" style="54" customWidth="1"/>
    <col min="7" max="7" width="18" style="54" customWidth="1"/>
    <col min="8" max="8" width="9.5703125" style="54" bestFit="1" customWidth="1"/>
    <col min="9" max="16384" width="9.140625" style="54"/>
  </cols>
  <sheetData>
    <row r="1" spans="1:139" ht="13.5" thickBot="1">
      <c r="A1"/>
      <c r="B1" s="431"/>
      <c r="C1" s="431"/>
      <c r="D1" s="431"/>
      <c r="E1" s="431"/>
      <c r="F1" s="431"/>
      <c r="G1" s="431"/>
      <c r="H1" s="431"/>
      <c r="I1" s="431"/>
      <c r="J1" s="437"/>
      <c r="K1" s="437"/>
      <c r="L1" s="437"/>
      <c r="M1" s="437"/>
      <c r="N1" s="437"/>
      <c r="O1" s="437"/>
      <c r="P1" s="437"/>
      <c r="Q1" s="437"/>
      <c r="R1" s="437"/>
      <c r="S1" s="437"/>
      <c r="T1" s="437"/>
      <c r="U1" s="437"/>
      <c r="V1" s="437"/>
      <c r="W1" s="437"/>
      <c r="X1" s="437"/>
      <c r="Y1" s="43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row>
    <row r="2" spans="1:139" ht="15.75" thickBot="1">
      <c r="A2" s="430" t="s">
        <v>91</v>
      </c>
      <c r="B2" s="527" t="s">
        <v>60</v>
      </c>
      <c r="C2" s="528"/>
      <c r="D2" s="528"/>
      <c r="E2" s="529"/>
      <c r="F2" s="518" t="s">
        <v>90</v>
      </c>
      <c r="G2" s="519"/>
      <c r="H2" s="519"/>
      <c r="I2" s="520"/>
      <c r="J2" s="437"/>
      <c r="K2" s="437"/>
      <c r="L2" s="437"/>
      <c r="M2" s="437"/>
      <c r="N2" s="437"/>
      <c r="O2" s="437"/>
      <c r="P2" s="437"/>
      <c r="Q2" s="437"/>
      <c r="R2" s="437"/>
      <c r="S2" s="437"/>
      <c r="T2" s="437"/>
      <c r="U2" s="437"/>
      <c r="V2" s="437"/>
      <c r="W2" s="437"/>
      <c r="X2" s="437"/>
      <c r="Y2" s="43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row>
    <row r="3" spans="1:139">
      <c r="A3" s="431"/>
      <c r="B3" s="32" t="s">
        <v>104</v>
      </c>
      <c r="C3" s="33" t="s">
        <v>105</v>
      </c>
      <c r="D3" s="127" t="s">
        <v>89</v>
      </c>
      <c r="E3" s="34" t="s">
        <v>52</v>
      </c>
      <c r="F3" s="61" t="s">
        <v>104</v>
      </c>
      <c r="G3" s="38" t="s">
        <v>105</v>
      </c>
      <c r="H3" s="125" t="s">
        <v>89</v>
      </c>
      <c r="I3" s="62" t="s">
        <v>52</v>
      </c>
      <c r="J3" s="437"/>
      <c r="K3" s="437"/>
      <c r="L3" s="437"/>
      <c r="M3" s="437"/>
      <c r="N3" s="437"/>
      <c r="O3" s="437"/>
      <c r="P3" s="437"/>
      <c r="Q3" s="437"/>
      <c r="R3" s="437"/>
      <c r="S3" s="437"/>
      <c r="T3" s="437"/>
      <c r="U3" s="437"/>
      <c r="V3" s="437"/>
      <c r="W3" s="437"/>
      <c r="X3" s="437"/>
      <c r="Y3" s="43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row>
    <row r="4" spans="1:139" s="55" customFormat="1">
      <c r="A4" s="432"/>
      <c r="B4" s="363">
        <f>Apples!$G$41</f>
        <v>48468</v>
      </c>
      <c r="C4" s="364">
        <f>Apples!$H$41</f>
        <v>3029.25</v>
      </c>
      <c r="D4" s="365">
        <f>Apples!$I$41</f>
        <v>189.328125</v>
      </c>
      <c r="E4" s="366">
        <f>Apples!$J$41</f>
        <v>7.510537190082645</v>
      </c>
      <c r="F4" s="367">
        <f>'Peaches &amp; Nectarines'!$G$41</f>
        <v>13879.03125</v>
      </c>
      <c r="G4" s="368">
        <f>'Peaches &amp; Nectarines'!$H$41</f>
        <v>2775.8062500000001</v>
      </c>
      <c r="H4" s="369">
        <f>'Peaches &amp; Nectarines'!$I$41</f>
        <v>555.16125</v>
      </c>
      <c r="I4" s="370">
        <f>'Peaches &amp; Nectarines'!$J$41</f>
        <v>14.019223484848485</v>
      </c>
      <c r="J4" s="438"/>
      <c r="K4" s="438"/>
      <c r="L4" s="438"/>
      <c r="M4" s="438"/>
      <c r="N4" s="438"/>
      <c r="O4" s="438"/>
      <c r="P4" s="438"/>
      <c r="Q4" s="438"/>
      <c r="R4" s="438"/>
      <c r="S4" s="438"/>
      <c r="T4" s="438"/>
      <c r="U4" s="438"/>
      <c r="V4" s="438"/>
      <c r="W4" s="438"/>
      <c r="X4" s="438"/>
      <c r="Y4" s="438"/>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row>
    <row r="5" spans="1:139" s="56" customFormat="1">
      <c r="A5" s="433"/>
      <c r="B5" s="74" t="s">
        <v>113</v>
      </c>
      <c r="C5" s="35" t="s">
        <v>114</v>
      </c>
      <c r="D5" s="35"/>
      <c r="E5" s="75"/>
      <c r="F5" s="63" t="s">
        <v>115</v>
      </c>
      <c r="G5" s="39" t="s">
        <v>114</v>
      </c>
      <c r="H5" s="39"/>
      <c r="I5" s="64"/>
      <c r="J5" s="437"/>
      <c r="K5" s="437"/>
      <c r="L5" s="439"/>
      <c r="M5" s="437"/>
      <c r="N5" s="437"/>
      <c r="O5" s="437"/>
      <c r="P5" s="437"/>
      <c r="Q5" s="437"/>
      <c r="R5" s="437"/>
      <c r="S5" s="437"/>
      <c r="T5" s="437"/>
      <c r="U5" s="437"/>
      <c r="V5" s="437"/>
      <c r="W5" s="437"/>
      <c r="X5" s="437"/>
      <c r="Y5" s="43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row>
    <row r="6" spans="1:139">
      <c r="A6" s="434" t="s">
        <v>111</v>
      </c>
      <c r="B6" s="76">
        <f>Apples!$G$21</f>
        <v>13600</v>
      </c>
      <c r="C6" s="37">
        <f>B6/Apples!$G$41</f>
        <v>0.28059750763390279</v>
      </c>
      <c r="D6" s="37"/>
      <c r="E6" s="77"/>
      <c r="F6" s="65">
        <f>'Peaches &amp; Nectarines'!$G$21</f>
        <v>3028.125</v>
      </c>
      <c r="G6" s="40">
        <f>F6/'Peaches &amp; Nectarines'!$G$41</f>
        <v>0.21817985315077376</v>
      </c>
      <c r="H6" s="40"/>
      <c r="I6" s="66"/>
      <c r="J6" s="437"/>
      <c r="K6" s="437"/>
      <c r="L6" s="437"/>
      <c r="M6" s="437"/>
      <c r="N6" s="437"/>
      <c r="O6" s="437"/>
      <c r="P6" s="437"/>
      <c r="Q6" s="437"/>
      <c r="R6" s="437"/>
      <c r="S6" s="437"/>
      <c r="T6" s="437"/>
      <c r="U6" s="437"/>
      <c r="V6" s="437"/>
      <c r="W6" s="437"/>
      <c r="X6" s="437"/>
      <c r="Y6" s="43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row>
    <row r="7" spans="1:139">
      <c r="A7" s="435" t="s">
        <v>116</v>
      </c>
      <c r="B7" s="76">
        <f>Apples!$G$23</f>
        <v>9600</v>
      </c>
      <c r="C7" s="37">
        <f>B7/Apples!$G$41</f>
        <v>0.19806882891804903</v>
      </c>
      <c r="D7" s="37"/>
      <c r="E7" s="77"/>
      <c r="F7" s="65">
        <f>'Peaches &amp; Nectarines'!$G$23</f>
        <v>3000</v>
      </c>
      <c r="G7" s="40">
        <f>F7/'Peaches &amp; Nectarines'!$G$41</f>
        <v>0.21615341488621548</v>
      </c>
      <c r="H7" s="40"/>
      <c r="I7" s="66"/>
      <c r="J7" s="437"/>
      <c r="K7" s="437"/>
      <c r="L7" s="437"/>
      <c r="M7" s="437"/>
      <c r="N7" s="437"/>
      <c r="O7" s="437"/>
      <c r="P7" s="437"/>
      <c r="Q7" s="437"/>
      <c r="R7" s="437"/>
      <c r="S7" s="437"/>
      <c r="T7" s="437"/>
      <c r="U7" s="437"/>
      <c r="V7" s="437"/>
      <c r="W7" s="437"/>
      <c r="X7" s="437"/>
      <c r="Y7" s="43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row>
    <row r="8" spans="1:139">
      <c r="A8" s="435" t="s">
        <v>24</v>
      </c>
      <c r="B8" s="76">
        <f>Apples!$G$26</f>
        <v>960</v>
      </c>
      <c r="C8" s="37">
        <f>B8/Apples!$G$41</f>
        <v>1.9806882891804902E-2</v>
      </c>
      <c r="D8" s="37"/>
      <c r="E8" s="77"/>
      <c r="F8" s="65">
        <f>'Peaches &amp; Nectarines'!$G$26</f>
        <v>300</v>
      </c>
      <c r="G8" s="40">
        <f>F8/'Peaches &amp; Nectarines'!$G$41</f>
        <v>2.1615341488621549E-2</v>
      </c>
      <c r="H8" s="40"/>
      <c r="I8" s="66"/>
      <c r="J8" s="437"/>
      <c r="K8" s="437"/>
      <c r="L8" s="437"/>
      <c r="M8" s="437"/>
      <c r="N8" s="437"/>
      <c r="O8" s="437"/>
      <c r="P8" s="437"/>
      <c r="Q8" s="437"/>
      <c r="R8" s="437"/>
      <c r="S8" s="437"/>
      <c r="T8" s="437"/>
      <c r="U8" s="437"/>
      <c r="V8" s="437"/>
      <c r="W8" s="437"/>
      <c r="X8" s="437"/>
      <c r="Y8" s="43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row>
    <row r="9" spans="1:139">
      <c r="A9" s="435" t="s">
        <v>117</v>
      </c>
      <c r="B9" s="76">
        <f>Apples!$G$28</f>
        <v>192</v>
      </c>
      <c r="C9" s="37">
        <f>B9/Apples!$G$41</f>
        <v>3.9613765783609806E-3</v>
      </c>
      <c r="D9" s="37"/>
      <c r="E9" s="77"/>
      <c r="F9" s="65">
        <f>'Peaches &amp; Nectarines'!$G$28</f>
        <v>60</v>
      </c>
      <c r="G9" s="40">
        <f>F9/'Peaches &amp; Nectarines'!$G$41</f>
        <v>4.3230682977243098E-3</v>
      </c>
      <c r="H9" s="40"/>
      <c r="I9" s="66"/>
      <c r="J9" s="437"/>
      <c r="K9" s="437"/>
      <c r="L9" s="437"/>
      <c r="M9" s="437"/>
      <c r="N9" s="437"/>
      <c r="O9" s="437"/>
      <c r="P9" s="437"/>
      <c r="Q9" s="437"/>
      <c r="R9" s="437"/>
      <c r="S9" s="437"/>
      <c r="T9" s="437"/>
      <c r="U9" s="437"/>
      <c r="V9" s="437"/>
      <c r="W9" s="437"/>
      <c r="X9" s="437"/>
      <c r="Y9" s="43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row>
    <row r="10" spans="1:139">
      <c r="A10" s="435" t="s">
        <v>118</v>
      </c>
      <c r="B10" s="76">
        <f>Apples!$G$30</f>
        <v>0</v>
      </c>
      <c r="C10" s="37">
        <f>B10/Apples!$G$41</f>
        <v>0</v>
      </c>
      <c r="D10" s="37"/>
      <c r="E10" s="77"/>
      <c r="F10" s="65">
        <f>'Peaches &amp; Nectarines'!$G$30</f>
        <v>15</v>
      </c>
      <c r="G10" s="40">
        <f>F10/'Peaches &amp; Nectarines'!$G$41</f>
        <v>1.0807670744310775E-3</v>
      </c>
      <c r="H10" s="40"/>
      <c r="I10" s="66"/>
      <c r="J10" s="437"/>
      <c r="K10" s="437"/>
      <c r="L10" s="437"/>
      <c r="M10" s="437"/>
      <c r="N10" s="437"/>
      <c r="O10" s="437"/>
      <c r="P10" s="437"/>
      <c r="Q10" s="437"/>
      <c r="R10" s="437"/>
      <c r="S10" s="437"/>
      <c r="T10" s="437"/>
      <c r="U10" s="437"/>
      <c r="V10" s="437"/>
      <c r="W10" s="437"/>
      <c r="X10" s="437"/>
      <c r="Y10" s="43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row>
    <row r="11" spans="1:139">
      <c r="A11" s="435" t="s">
        <v>119</v>
      </c>
      <c r="B11" s="76">
        <f>Apples!$G$33</f>
        <v>5520</v>
      </c>
      <c r="C11" s="37">
        <f>B11/Apples!$G$41</f>
        <v>0.11388957662787819</v>
      </c>
      <c r="D11" s="37"/>
      <c r="E11" s="77"/>
      <c r="F11" s="65">
        <f>'Peaches &amp; Nectarines'!$G$33</f>
        <v>1725</v>
      </c>
      <c r="G11" s="353">
        <f>F11/'Peaches &amp; Nectarines'!$G$41</f>
        <v>0.12428821355957391</v>
      </c>
      <c r="H11" s="40"/>
      <c r="I11" s="66"/>
      <c r="J11" s="437"/>
      <c r="K11" s="437"/>
      <c r="L11" s="437"/>
      <c r="M11" s="437"/>
      <c r="N11" s="437"/>
      <c r="O11" s="437"/>
      <c r="P11" s="437"/>
      <c r="Q11" s="437"/>
      <c r="R11" s="437"/>
      <c r="S11" s="437"/>
      <c r="T11" s="437"/>
      <c r="U11" s="437"/>
      <c r="V11" s="437"/>
      <c r="W11" s="437"/>
      <c r="X11" s="437"/>
      <c r="Y11" s="43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row>
    <row r="12" spans="1:139" s="58" customFormat="1">
      <c r="A12" s="436" t="s">
        <v>120</v>
      </c>
      <c r="B12" s="78">
        <f>Apples!$G$36</f>
        <v>26272</v>
      </c>
      <c r="C12" s="42">
        <f>B12/Apples!$G$41</f>
        <v>0.54204836180572746</v>
      </c>
      <c r="D12" s="42"/>
      <c r="E12" s="79"/>
      <c r="F12" s="67">
        <f>'Peaches &amp; Nectarines'!$G$36</f>
        <v>7003.125</v>
      </c>
      <c r="G12" s="43">
        <f>F12/'Peaches &amp; Nectarines'!$G$41</f>
        <v>0.50458312787500925</v>
      </c>
      <c r="H12" s="43"/>
      <c r="I12" s="68"/>
      <c r="J12" s="437"/>
      <c r="K12" s="437"/>
      <c r="L12" s="437"/>
      <c r="M12" s="437"/>
      <c r="N12" s="437"/>
      <c r="O12" s="437"/>
      <c r="P12" s="437"/>
      <c r="Q12" s="437"/>
      <c r="R12" s="437"/>
      <c r="S12" s="437"/>
      <c r="T12" s="437"/>
      <c r="U12" s="437"/>
      <c r="V12" s="437"/>
      <c r="W12" s="437"/>
      <c r="X12" s="437"/>
      <c r="Y12" s="43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row>
    <row r="13" spans="1:139" s="59" customFormat="1" ht="13.5" thickBot="1">
      <c r="A13" s="443" t="s">
        <v>121</v>
      </c>
      <c r="B13" s="80">
        <f>Apples!$G$37</f>
        <v>19888</v>
      </c>
      <c r="C13" s="36">
        <f>B13/Apples!$G$41</f>
        <v>0.41033259057522486</v>
      </c>
      <c r="D13" s="36"/>
      <c r="E13" s="81"/>
      <c r="F13" s="69">
        <f>'Peaches &amp; Nectarines'!$G$37</f>
        <v>6215</v>
      </c>
      <c r="G13" s="41">
        <f>F13/'Peaches &amp; Nectarines'!$G$41</f>
        <v>0.44779782450594308</v>
      </c>
      <c r="H13" s="41"/>
      <c r="I13" s="70"/>
      <c r="J13" s="437"/>
      <c r="K13" s="437"/>
      <c r="L13" s="437"/>
      <c r="M13" s="437"/>
      <c r="N13" s="437"/>
      <c r="O13" s="437"/>
      <c r="P13" s="437"/>
      <c r="Q13" s="437"/>
      <c r="R13" s="437"/>
      <c r="S13" s="437"/>
      <c r="T13" s="437"/>
      <c r="U13" s="437"/>
      <c r="V13" s="437"/>
      <c r="W13" s="437"/>
      <c r="X13" s="437"/>
      <c r="Y13" s="43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row>
    <row r="14" spans="1:139" s="60" customFormat="1" ht="13.5" thickBot="1">
      <c r="A14" s="444" t="s">
        <v>107</v>
      </c>
      <c r="B14" s="442">
        <f>Apples!$G$41</f>
        <v>48468</v>
      </c>
      <c r="C14" s="82">
        <f>B14/Apples!$G$41</f>
        <v>1</v>
      </c>
      <c r="D14" s="82"/>
      <c r="E14" s="83"/>
      <c r="F14" s="71">
        <f>'Peaches &amp; Nectarines'!$G$41</f>
        <v>13879.03125</v>
      </c>
      <c r="G14" s="354">
        <f>F14/'Peaches &amp; Nectarines'!$G$41</f>
        <v>1</v>
      </c>
      <c r="H14" s="72"/>
      <c r="I14" s="73"/>
      <c r="J14" s="440"/>
      <c r="K14" s="440"/>
      <c r="L14" s="440"/>
      <c r="M14" s="440"/>
      <c r="N14" s="440"/>
      <c r="O14" s="440"/>
      <c r="P14" s="440"/>
      <c r="Q14" s="440"/>
      <c r="R14" s="440"/>
      <c r="S14" s="440"/>
      <c r="T14" s="440"/>
      <c r="U14" s="440"/>
      <c r="V14" s="440"/>
      <c r="W14" s="440"/>
      <c r="X14" s="440"/>
      <c r="Y14" s="440"/>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row>
    <row r="15" spans="1:139" ht="13.5" thickBot="1">
      <c r="A15" s="431"/>
      <c r="B15" s="431"/>
      <c r="C15" s="431"/>
      <c r="D15" s="431"/>
      <c r="E15" s="431"/>
      <c r="F15" s="431"/>
      <c r="G15" s="441"/>
      <c r="H15" s="431"/>
      <c r="I15" s="431"/>
      <c r="J15" s="437"/>
      <c r="K15" s="437"/>
      <c r="L15" s="437"/>
      <c r="M15" s="437"/>
      <c r="N15" s="437"/>
      <c r="O15" s="437"/>
      <c r="P15" s="437"/>
      <c r="Q15" s="437"/>
      <c r="R15" s="437"/>
      <c r="S15" s="437"/>
      <c r="T15" s="437"/>
      <c r="U15" s="437"/>
      <c r="V15" s="437"/>
      <c r="W15" s="437"/>
      <c r="X15" s="437"/>
      <c r="Y15" s="43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row>
    <row r="16" spans="1:139" ht="15.75" thickBot="1">
      <c r="A16" s="431"/>
      <c r="B16" s="521" t="s">
        <v>61</v>
      </c>
      <c r="C16" s="522"/>
      <c r="D16" s="522"/>
      <c r="E16" s="523"/>
      <c r="F16" s="524" t="s">
        <v>62</v>
      </c>
      <c r="G16" s="525"/>
      <c r="H16" s="525"/>
      <c r="I16" s="526"/>
      <c r="J16" s="437"/>
      <c r="K16" s="437"/>
      <c r="L16" s="437"/>
      <c r="M16" s="437"/>
      <c r="N16" s="437"/>
      <c r="O16" s="437"/>
      <c r="P16" s="437"/>
      <c r="Q16" s="437"/>
      <c r="R16" s="437"/>
      <c r="S16" s="437"/>
      <c r="T16" s="437"/>
      <c r="U16" s="437"/>
      <c r="V16" s="437"/>
      <c r="W16" s="437"/>
      <c r="X16" s="437"/>
      <c r="Y16" s="43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row>
    <row r="17" spans="1:139">
      <c r="A17" s="431"/>
      <c r="B17" s="84" t="s">
        <v>122</v>
      </c>
      <c r="C17" s="44" t="s">
        <v>105</v>
      </c>
      <c r="D17" s="128" t="s">
        <v>89</v>
      </c>
      <c r="E17" s="85" t="s">
        <v>52</v>
      </c>
      <c r="F17" s="94" t="s">
        <v>104</v>
      </c>
      <c r="G17" s="49" t="s">
        <v>105</v>
      </c>
      <c r="H17" s="126" t="s">
        <v>89</v>
      </c>
      <c r="I17" s="95" t="s">
        <v>52</v>
      </c>
      <c r="J17" s="437"/>
      <c r="K17" s="437"/>
      <c r="L17" s="437"/>
      <c r="M17" s="437"/>
      <c r="N17" s="437"/>
      <c r="O17" s="437"/>
      <c r="P17" s="437"/>
      <c r="Q17" s="437"/>
      <c r="R17" s="437"/>
      <c r="S17" s="437"/>
      <c r="T17" s="437"/>
      <c r="U17" s="437"/>
      <c r="V17" s="437"/>
      <c r="W17" s="437"/>
      <c r="X17" s="437"/>
      <c r="Y17" s="43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row>
    <row r="18" spans="1:139" s="55" customFormat="1">
      <c r="A18" s="432"/>
      <c r="B18" s="371">
        <f>Cherries!$G$41</f>
        <v>52669.3125</v>
      </c>
      <c r="C18" s="372">
        <f>Cherries!$H$41</f>
        <v>2633.4656249999998</v>
      </c>
      <c r="D18" s="373">
        <f>Cherries!$I$41</f>
        <v>131.67328125</v>
      </c>
      <c r="E18" s="374">
        <f>Cherries!$J$41</f>
        <v>13.300331439393938</v>
      </c>
      <c r="F18" s="375">
        <f>Pears!$G$41</f>
        <v>25074.65625</v>
      </c>
      <c r="G18" s="376">
        <f>Pears!$H$41</f>
        <v>2507.4656249999998</v>
      </c>
      <c r="H18" s="377">
        <f>Pears!$I$41</f>
        <v>250.74656249999998</v>
      </c>
      <c r="I18" s="378">
        <f>Pears!$J$41</f>
        <v>11.512698002754819</v>
      </c>
      <c r="J18" s="438"/>
      <c r="K18" s="438"/>
      <c r="L18" s="438"/>
      <c r="M18" s="438"/>
      <c r="N18" s="438"/>
      <c r="O18" s="438"/>
      <c r="P18" s="438"/>
      <c r="Q18" s="438"/>
      <c r="R18" s="438"/>
      <c r="S18" s="438"/>
      <c r="T18" s="438"/>
      <c r="U18" s="438"/>
      <c r="V18" s="438"/>
      <c r="W18" s="438"/>
      <c r="X18" s="438"/>
      <c r="Y18" s="438"/>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c r="DK18" s="105"/>
      <c r="DL18" s="105"/>
      <c r="DM18" s="105"/>
      <c r="DN18" s="105"/>
      <c r="DO18" s="105"/>
      <c r="DP18" s="105"/>
      <c r="DQ18" s="105"/>
      <c r="DR18" s="105"/>
      <c r="DS18" s="105"/>
      <c r="DT18" s="105"/>
      <c r="DU18" s="105"/>
      <c r="DV18" s="105"/>
      <c r="DW18" s="105"/>
      <c r="DX18" s="105"/>
      <c r="DY18" s="105"/>
      <c r="DZ18" s="105"/>
      <c r="EA18" s="105"/>
      <c r="EB18" s="105"/>
      <c r="EC18" s="105"/>
      <c r="ED18" s="105"/>
      <c r="EE18" s="105"/>
      <c r="EF18" s="105"/>
      <c r="EG18" s="105"/>
      <c r="EH18" s="105"/>
      <c r="EI18" s="105"/>
    </row>
    <row r="19" spans="1:139" s="56" customFormat="1">
      <c r="A19" s="433"/>
      <c r="B19" s="86" t="s">
        <v>115</v>
      </c>
      <c r="C19" s="45" t="s">
        <v>114</v>
      </c>
      <c r="D19" s="45"/>
      <c r="E19" s="87"/>
      <c r="F19" s="96" t="s">
        <v>115</v>
      </c>
      <c r="G19" s="50" t="s">
        <v>114</v>
      </c>
      <c r="H19" s="50"/>
      <c r="I19" s="97"/>
      <c r="J19" s="437"/>
      <c r="K19" s="437"/>
      <c r="L19" s="437"/>
      <c r="M19" s="437"/>
      <c r="N19" s="437"/>
      <c r="O19" s="437"/>
      <c r="P19" s="437"/>
      <c r="Q19" s="437"/>
      <c r="R19" s="437"/>
      <c r="S19" s="437"/>
      <c r="T19" s="437"/>
      <c r="U19" s="437"/>
      <c r="V19" s="437"/>
      <c r="W19" s="437"/>
      <c r="X19" s="437"/>
      <c r="Y19" s="43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row>
    <row r="20" spans="1:139">
      <c r="A20" s="434" t="s">
        <v>111</v>
      </c>
      <c r="B20" s="88">
        <f>Cherries!$G$21</f>
        <v>10901.25</v>
      </c>
      <c r="C20" s="46">
        <f>B20/Cherries!$G$41</f>
        <v>0.20697536160169169</v>
      </c>
      <c r="D20" s="46"/>
      <c r="E20" s="89"/>
      <c r="F20" s="98">
        <f>Pears!$G$21</f>
        <v>5450.625</v>
      </c>
      <c r="G20" s="51">
        <f>F20/Pears!$G$41</f>
        <v>0.21737586133409106</v>
      </c>
      <c r="H20" s="51"/>
      <c r="I20" s="99"/>
      <c r="J20" s="437"/>
      <c r="K20" s="437"/>
      <c r="L20" s="437"/>
      <c r="M20" s="437"/>
      <c r="N20" s="437"/>
      <c r="O20" s="437"/>
      <c r="P20" s="437"/>
      <c r="Q20" s="437"/>
      <c r="R20" s="437"/>
      <c r="S20" s="437"/>
      <c r="T20" s="437"/>
      <c r="U20" s="437"/>
      <c r="V20" s="437"/>
      <c r="W20" s="437"/>
      <c r="X20" s="437"/>
      <c r="Y20" s="43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row>
    <row r="21" spans="1:139">
      <c r="A21" s="435" t="s">
        <v>116</v>
      </c>
      <c r="B21" s="88">
        <f>Cherries!$G$23</f>
        <v>12000</v>
      </c>
      <c r="C21" s="46">
        <f>B21/Cherries!$G$41</f>
        <v>0.22783665535789935</v>
      </c>
      <c r="D21" s="46"/>
      <c r="E21" s="89"/>
      <c r="F21" s="98">
        <f>Pears!$G$23</f>
        <v>4800</v>
      </c>
      <c r="G21" s="51">
        <f>F21/Pears!$G$41</f>
        <v>0.19142834709847717</v>
      </c>
      <c r="H21" s="51"/>
      <c r="I21" s="99"/>
      <c r="J21" s="437"/>
      <c r="K21" s="437"/>
      <c r="L21" s="437"/>
      <c r="M21" s="437"/>
      <c r="N21" s="437"/>
      <c r="O21" s="437"/>
      <c r="P21" s="437"/>
      <c r="Q21" s="437"/>
      <c r="R21" s="437"/>
      <c r="S21" s="437"/>
      <c r="T21" s="437"/>
      <c r="U21" s="437"/>
      <c r="V21" s="437"/>
      <c r="W21" s="437"/>
      <c r="X21" s="437"/>
      <c r="Y21" s="43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row>
    <row r="22" spans="1:139">
      <c r="A22" s="435" t="s">
        <v>24</v>
      </c>
      <c r="B22" s="88">
        <f>Cherries!$G$26</f>
        <v>0</v>
      </c>
      <c r="C22" s="46">
        <f>B22/Cherries!$G$41</f>
        <v>0</v>
      </c>
      <c r="D22" s="46"/>
      <c r="E22" s="89"/>
      <c r="F22" s="98">
        <f>Pears!$G$26</f>
        <v>0</v>
      </c>
      <c r="G22" s="51">
        <f>F22/Pears!$G$41</f>
        <v>0</v>
      </c>
      <c r="H22" s="51"/>
      <c r="I22" s="99"/>
      <c r="J22" s="437"/>
      <c r="K22" s="437"/>
      <c r="L22" s="437"/>
      <c r="M22" s="437"/>
      <c r="N22" s="437"/>
      <c r="O22" s="437"/>
      <c r="P22" s="437"/>
      <c r="Q22" s="437"/>
      <c r="R22" s="437"/>
      <c r="S22" s="437"/>
      <c r="T22" s="437"/>
      <c r="U22" s="437"/>
      <c r="V22" s="437"/>
      <c r="W22" s="437"/>
      <c r="X22" s="437"/>
      <c r="Y22" s="43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c r="EH22" s="57"/>
      <c r="EI22" s="57"/>
    </row>
    <row r="23" spans="1:139">
      <c r="A23" s="435" t="s">
        <v>117</v>
      </c>
      <c r="B23" s="88">
        <f>Cherries!$G$28</f>
        <v>0</v>
      </c>
      <c r="C23" s="46">
        <f>B23/Cherries!$G$41</f>
        <v>0</v>
      </c>
      <c r="D23" s="46"/>
      <c r="E23" s="89"/>
      <c r="F23" s="98">
        <f>Pears!$G$28</f>
        <v>0</v>
      </c>
      <c r="G23" s="51">
        <f>F23/Pears!$G$41</f>
        <v>0</v>
      </c>
      <c r="H23" s="51"/>
      <c r="I23" s="99"/>
      <c r="J23" s="437"/>
      <c r="K23" s="437"/>
      <c r="L23" s="437"/>
      <c r="M23" s="437"/>
      <c r="N23" s="437"/>
      <c r="O23" s="437"/>
      <c r="P23" s="437"/>
      <c r="Q23" s="437"/>
      <c r="R23" s="437"/>
      <c r="S23" s="437"/>
      <c r="T23" s="437"/>
      <c r="U23" s="437"/>
      <c r="V23" s="437"/>
      <c r="W23" s="437"/>
      <c r="X23" s="437"/>
      <c r="Y23" s="43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c r="EC23" s="57"/>
      <c r="ED23" s="57"/>
      <c r="EE23" s="57"/>
      <c r="EF23" s="57"/>
      <c r="EG23" s="57"/>
      <c r="EH23" s="57"/>
      <c r="EI23" s="57"/>
    </row>
    <row r="24" spans="1:139">
      <c r="A24" s="435" t="s">
        <v>118</v>
      </c>
      <c r="B24" s="88">
        <f>Cherries!$G$30</f>
        <v>0</v>
      </c>
      <c r="C24" s="46">
        <f>B24/Cherries!$G$41</f>
        <v>0</v>
      </c>
      <c r="D24" s="46"/>
      <c r="E24" s="89"/>
      <c r="F24" s="98">
        <f>Cherries!$G$30</f>
        <v>0</v>
      </c>
      <c r="G24" s="51">
        <f>F24/Pears!$G$41</f>
        <v>0</v>
      </c>
      <c r="H24" s="51"/>
      <c r="I24" s="99"/>
      <c r="J24" s="437"/>
      <c r="K24" s="437"/>
      <c r="L24" s="437"/>
      <c r="M24" s="437"/>
      <c r="N24" s="437"/>
      <c r="O24" s="437"/>
      <c r="P24" s="437"/>
      <c r="Q24" s="437"/>
      <c r="R24" s="437"/>
      <c r="S24" s="437"/>
      <c r="T24" s="437"/>
      <c r="U24" s="437"/>
      <c r="V24" s="437"/>
      <c r="W24" s="437"/>
      <c r="X24" s="437"/>
      <c r="Y24" s="43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row>
    <row r="25" spans="1:139">
      <c r="A25" s="435" t="s">
        <v>119</v>
      </c>
      <c r="B25" s="88">
        <f>Cherries!$G$33</f>
        <v>6900</v>
      </c>
      <c r="C25" s="47">
        <f>B25/Cherries!$G$41</f>
        <v>0.13100607683079213</v>
      </c>
      <c r="D25" s="46"/>
      <c r="E25" s="89"/>
      <c r="F25" s="98">
        <f>Pears!$G$33</f>
        <v>3450</v>
      </c>
      <c r="G25" s="52">
        <f>F25/Pears!$G$41</f>
        <v>0.13758912447703048</v>
      </c>
      <c r="H25" s="51"/>
      <c r="I25" s="99"/>
      <c r="J25" s="437"/>
      <c r="K25" s="437"/>
      <c r="L25" s="437"/>
      <c r="M25" s="437"/>
      <c r="N25" s="437"/>
      <c r="O25" s="437"/>
      <c r="P25" s="437"/>
      <c r="Q25" s="437"/>
      <c r="R25" s="437"/>
      <c r="S25" s="437"/>
      <c r="T25" s="437"/>
      <c r="U25" s="437"/>
      <c r="V25" s="437"/>
      <c r="W25" s="437"/>
      <c r="X25" s="437"/>
      <c r="Y25" s="43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c r="EH25" s="57"/>
      <c r="EI25" s="57"/>
    </row>
    <row r="26" spans="1:139">
      <c r="A26" s="434" t="s">
        <v>120</v>
      </c>
      <c r="B26" s="355">
        <f>Cherries!$G$36</f>
        <v>25301.25</v>
      </c>
      <c r="C26" s="356">
        <f>B26/Cherries!$G$41</f>
        <v>0.48037934803117088</v>
      </c>
      <c r="D26" s="356"/>
      <c r="E26" s="357"/>
      <c r="F26" s="359">
        <f>Pears!$G$36</f>
        <v>11450.625</v>
      </c>
      <c r="G26" s="360">
        <f>F26/Pears!$G$41</f>
        <v>0.45666129520718751</v>
      </c>
      <c r="H26" s="360"/>
      <c r="I26" s="361"/>
      <c r="J26" s="437"/>
      <c r="K26" s="437"/>
      <c r="L26" s="437"/>
      <c r="M26" s="437"/>
      <c r="N26" s="437"/>
      <c r="O26" s="437"/>
      <c r="P26" s="437"/>
      <c r="Q26" s="437"/>
      <c r="R26" s="437"/>
      <c r="S26" s="437"/>
      <c r="T26" s="437"/>
      <c r="U26" s="437"/>
      <c r="V26" s="437"/>
      <c r="W26" s="437"/>
      <c r="X26" s="437"/>
      <c r="Y26" s="43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c r="EC26" s="57"/>
      <c r="ED26" s="57"/>
      <c r="EE26" s="57"/>
      <c r="EF26" s="57"/>
      <c r="EG26" s="57"/>
      <c r="EH26" s="57"/>
      <c r="EI26" s="57"/>
    </row>
    <row r="27" spans="1:139" s="59" customFormat="1" ht="13.5" thickBot="1">
      <c r="A27" s="443" t="s">
        <v>121</v>
      </c>
      <c r="B27" s="90">
        <f>Cherries!$G$37</f>
        <v>24860</v>
      </c>
      <c r="C27" s="48">
        <f>B27/Cherries!$G$41</f>
        <v>0.4720016043497815</v>
      </c>
      <c r="D27" s="48"/>
      <c r="E27" s="91"/>
      <c r="F27" s="100">
        <f>Pears!$G$37</f>
        <v>12430</v>
      </c>
      <c r="G27" s="53">
        <f>F27/Pears!$G$41</f>
        <v>0.49571965717376487</v>
      </c>
      <c r="H27" s="53"/>
      <c r="I27" s="101"/>
      <c r="J27" s="437"/>
      <c r="K27" s="437"/>
      <c r="L27" s="437"/>
      <c r="M27" s="437"/>
      <c r="N27" s="437"/>
      <c r="O27" s="437"/>
      <c r="P27" s="437"/>
      <c r="Q27" s="437"/>
      <c r="R27" s="437"/>
      <c r="S27" s="437"/>
      <c r="T27" s="437"/>
      <c r="U27" s="437"/>
      <c r="V27" s="437"/>
      <c r="W27" s="437"/>
      <c r="X27" s="437"/>
      <c r="Y27" s="43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c r="EB27" s="57"/>
      <c r="EC27" s="57"/>
      <c r="ED27" s="57"/>
      <c r="EE27" s="57"/>
      <c r="EF27" s="57"/>
      <c r="EG27" s="57"/>
      <c r="EH27" s="57"/>
      <c r="EI27" s="57"/>
    </row>
    <row r="28" spans="1:139" s="60" customFormat="1" ht="13.5" thickBot="1">
      <c r="A28" s="444" t="s">
        <v>107</v>
      </c>
      <c r="B28" s="445">
        <f>Cherries!$G$41</f>
        <v>52669.3125</v>
      </c>
      <c r="C28" s="358">
        <f>B28/Cherries!$G$41</f>
        <v>1</v>
      </c>
      <c r="D28" s="92"/>
      <c r="E28" s="93"/>
      <c r="F28" s="102">
        <f>Pears!$G$41</f>
        <v>25074.65625</v>
      </c>
      <c r="G28" s="362">
        <f>F28/Pears!$G$41</f>
        <v>1</v>
      </c>
      <c r="H28" s="103"/>
      <c r="I28" s="104"/>
      <c r="J28" s="440"/>
      <c r="K28" s="440"/>
      <c r="L28" s="440"/>
      <c r="M28" s="440"/>
      <c r="N28" s="440"/>
      <c r="O28" s="440"/>
      <c r="P28" s="440"/>
      <c r="Q28" s="440"/>
      <c r="R28" s="440"/>
      <c r="S28" s="440"/>
      <c r="T28" s="440"/>
      <c r="U28" s="440"/>
      <c r="V28" s="440"/>
      <c r="W28" s="440"/>
      <c r="X28" s="440"/>
      <c r="Y28" s="440"/>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c r="EC28" s="106"/>
      <c r="ED28" s="106"/>
      <c r="EE28" s="106"/>
      <c r="EF28" s="106"/>
      <c r="EG28" s="106"/>
      <c r="EH28" s="106"/>
      <c r="EI28" s="106"/>
    </row>
    <row r="29" spans="1:139">
      <c r="A29" s="431"/>
      <c r="B29" s="431"/>
      <c r="C29" s="431"/>
      <c r="D29" s="431"/>
      <c r="E29" s="431"/>
      <c r="F29" s="431"/>
      <c r="G29" s="431"/>
      <c r="H29" s="431"/>
      <c r="I29" s="431"/>
      <c r="J29" s="437"/>
      <c r="K29" s="437"/>
      <c r="L29" s="437"/>
      <c r="M29" s="437"/>
      <c r="N29" s="437"/>
      <c r="O29" s="437"/>
      <c r="P29" s="437"/>
      <c r="Q29" s="437"/>
      <c r="R29" s="437"/>
      <c r="S29" s="437"/>
      <c r="T29" s="437"/>
      <c r="U29" s="437"/>
      <c r="V29" s="437"/>
      <c r="W29" s="437"/>
      <c r="X29" s="437"/>
      <c r="Y29" s="43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c r="EC29" s="57"/>
      <c r="ED29" s="57"/>
      <c r="EE29" s="57"/>
      <c r="EF29" s="57"/>
      <c r="EG29" s="57"/>
      <c r="EH29" s="57"/>
      <c r="EI29" s="57"/>
    </row>
    <row r="30" spans="1:139">
      <c r="A30" s="431"/>
      <c r="B30" s="431"/>
      <c r="C30" s="431"/>
      <c r="D30" s="431"/>
      <c r="E30" s="431"/>
      <c r="F30" s="431"/>
      <c r="G30" s="431"/>
      <c r="H30" s="431"/>
      <c r="I30" s="431"/>
      <c r="J30" s="437"/>
      <c r="K30" s="437"/>
      <c r="L30" s="437"/>
      <c r="M30" s="437"/>
      <c r="N30" s="437"/>
      <c r="O30" s="437"/>
      <c r="P30" s="437"/>
      <c r="Q30" s="437"/>
      <c r="R30" s="437"/>
      <c r="S30" s="437"/>
      <c r="T30" s="437"/>
      <c r="U30" s="437"/>
      <c r="V30" s="437"/>
      <c r="W30" s="437"/>
      <c r="X30" s="437"/>
      <c r="Y30" s="43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c r="EC30" s="57"/>
      <c r="ED30" s="57"/>
      <c r="EE30" s="57"/>
      <c r="EF30" s="57"/>
      <c r="EG30" s="57"/>
      <c r="EH30" s="57"/>
      <c r="EI30" s="57"/>
    </row>
    <row r="31" spans="1:139">
      <c r="A31" s="431"/>
      <c r="B31" s="431"/>
      <c r="C31" s="431"/>
      <c r="D31" s="431"/>
      <c r="E31" s="431"/>
      <c r="F31" s="431"/>
      <c r="G31" s="431"/>
      <c r="H31" s="431"/>
      <c r="I31" s="431"/>
      <c r="J31" s="431"/>
      <c r="K31" s="431"/>
      <c r="L31" s="431"/>
      <c r="M31" s="431"/>
      <c r="N31" s="431"/>
      <c r="O31" s="431"/>
      <c r="P31" s="431"/>
      <c r="Q31" s="431"/>
      <c r="R31" s="431"/>
      <c r="S31" s="431"/>
      <c r="T31" s="431"/>
      <c r="U31" s="431"/>
      <c r="V31" s="431"/>
      <c r="W31" s="431"/>
      <c r="X31" s="431"/>
      <c r="Y31" s="431"/>
    </row>
    <row r="32" spans="1:139">
      <c r="A32" s="431"/>
      <c r="B32" s="431"/>
      <c r="C32" s="431"/>
      <c r="D32" s="431"/>
      <c r="E32" s="431"/>
      <c r="F32" s="431"/>
      <c r="G32" s="431"/>
      <c r="H32" s="431"/>
      <c r="I32" s="431"/>
      <c r="J32" s="431"/>
      <c r="K32" s="431"/>
      <c r="L32" s="431"/>
      <c r="M32" s="431"/>
      <c r="N32" s="431"/>
      <c r="O32" s="431"/>
      <c r="P32" s="431"/>
      <c r="Q32" s="431"/>
      <c r="R32" s="431"/>
      <c r="S32" s="431"/>
      <c r="T32" s="431"/>
      <c r="U32" s="431"/>
      <c r="V32" s="431"/>
      <c r="W32" s="431"/>
      <c r="X32" s="431"/>
      <c r="Y32" s="431"/>
    </row>
    <row r="33" spans="1:25">
      <c r="A33" s="431"/>
      <c r="B33" s="431"/>
      <c r="C33" s="431"/>
      <c r="D33" s="431"/>
      <c r="E33" s="431"/>
      <c r="F33" s="431"/>
      <c r="G33" s="431"/>
      <c r="H33" s="431"/>
      <c r="I33" s="431"/>
      <c r="J33" s="431"/>
      <c r="K33" s="431"/>
      <c r="L33" s="431"/>
      <c r="M33" s="431"/>
      <c r="N33" s="431"/>
      <c r="O33" s="431"/>
      <c r="P33" s="431"/>
      <c r="Q33" s="431"/>
      <c r="R33" s="431"/>
      <c r="S33" s="431"/>
      <c r="T33" s="431"/>
      <c r="U33" s="431"/>
      <c r="V33" s="431"/>
      <c r="W33" s="431"/>
      <c r="X33" s="431"/>
      <c r="Y33" s="431"/>
    </row>
    <row r="34" spans="1:25">
      <c r="A34" s="431"/>
      <c r="B34" s="431"/>
      <c r="C34" s="431"/>
      <c r="D34" s="431"/>
      <c r="E34" s="431"/>
      <c r="F34" s="431"/>
      <c r="G34" s="431"/>
      <c r="H34" s="431"/>
      <c r="I34" s="431"/>
      <c r="J34" s="431"/>
      <c r="K34" s="431"/>
      <c r="L34" s="431"/>
      <c r="M34" s="431"/>
      <c r="N34" s="431"/>
      <c r="O34" s="431"/>
      <c r="P34" s="431"/>
      <c r="Q34" s="431"/>
      <c r="R34" s="431"/>
      <c r="S34" s="431"/>
      <c r="T34" s="431"/>
      <c r="U34" s="431"/>
      <c r="V34" s="431"/>
      <c r="W34" s="431"/>
      <c r="X34" s="431"/>
      <c r="Y34" s="431"/>
    </row>
    <row r="35" spans="1:25">
      <c r="A35" s="431"/>
      <c r="B35" s="431"/>
      <c r="C35" s="431"/>
      <c r="D35" s="431"/>
      <c r="E35" s="431"/>
      <c r="F35" s="431"/>
      <c r="G35" s="431"/>
      <c r="H35" s="431"/>
      <c r="I35" s="431"/>
      <c r="J35" s="431"/>
      <c r="K35" s="431"/>
      <c r="L35" s="431"/>
      <c r="M35" s="431"/>
      <c r="N35" s="431"/>
      <c r="O35" s="431"/>
      <c r="P35" s="431"/>
      <c r="Q35" s="431"/>
      <c r="R35" s="431"/>
      <c r="S35" s="431"/>
      <c r="T35" s="431"/>
      <c r="U35" s="431"/>
      <c r="V35" s="431"/>
      <c r="W35" s="431"/>
      <c r="X35" s="431"/>
      <c r="Y35" s="431"/>
    </row>
    <row r="36" spans="1:25">
      <c r="A36" s="431"/>
      <c r="B36" s="431"/>
      <c r="C36" s="431"/>
      <c r="D36" s="431"/>
      <c r="E36" s="431"/>
      <c r="F36" s="431"/>
      <c r="G36" s="431"/>
      <c r="H36" s="431"/>
      <c r="I36" s="431"/>
      <c r="J36" s="431"/>
      <c r="K36" s="431"/>
      <c r="L36" s="431"/>
      <c r="M36" s="431"/>
      <c r="N36" s="431"/>
      <c r="O36" s="431"/>
      <c r="P36" s="431"/>
      <c r="Q36" s="431"/>
      <c r="R36" s="431"/>
      <c r="S36" s="431"/>
      <c r="T36" s="431"/>
      <c r="U36" s="431"/>
      <c r="V36" s="431"/>
      <c r="W36" s="431"/>
      <c r="X36" s="431"/>
      <c r="Y36" s="431"/>
    </row>
    <row r="37" spans="1:25">
      <c r="A37" s="431"/>
      <c r="B37" s="431"/>
      <c r="C37" s="431"/>
      <c r="D37" s="431"/>
      <c r="E37" s="431"/>
      <c r="F37" s="431"/>
      <c r="G37" s="431"/>
      <c r="H37" s="431"/>
      <c r="I37" s="431"/>
      <c r="J37" s="431"/>
      <c r="K37" s="431"/>
      <c r="L37" s="431"/>
      <c r="M37" s="431"/>
      <c r="N37" s="431"/>
      <c r="O37" s="431"/>
      <c r="P37" s="431"/>
      <c r="Q37" s="431"/>
      <c r="R37" s="431"/>
      <c r="S37" s="431"/>
      <c r="T37" s="431"/>
      <c r="U37" s="431"/>
      <c r="V37" s="431"/>
      <c r="W37" s="431"/>
      <c r="X37" s="431"/>
      <c r="Y37" s="431"/>
    </row>
    <row r="38" spans="1:25">
      <c r="A38" s="431"/>
      <c r="B38" s="431"/>
      <c r="C38" s="431"/>
      <c r="D38" s="431"/>
      <c r="E38" s="431"/>
      <c r="F38" s="431"/>
      <c r="G38" s="431"/>
      <c r="H38" s="431"/>
      <c r="I38" s="431"/>
      <c r="J38" s="431"/>
      <c r="K38" s="431"/>
      <c r="L38" s="431"/>
      <c r="M38" s="431"/>
      <c r="N38" s="431"/>
      <c r="O38" s="431"/>
      <c r="P38" s="431"/>
      <c r="Q38" s="431"/>
      <c r="R38" s="431"/>
      <c r="S38" s="431"/>
      <c r="T38" s="431"/>
      <c r="U38" s="431"/>
      <c r="V38" s="431"/>
      <c r="W38" s="431"/>
      <c r="X38" s="431"/>
      <c r="Y38" s="431"/>
    </row>
    <row r="39" spans="1:25">
      <c r="A39" s="431"/>
      <c r="B39" s="431"/>
      <c r="C39" s="431"/>
      <c r="D39" s="431"/>
      <c r="E39" s="431"/>
      <c r="F39" s="431"/>
      <c r="G39" s="431"/>
      <c r="H39" s="431"/>
      <c r="I39" s="431"/>
      <c r="J39" s="431"/>
      <c r="K39" s="431"/>
      <c r="L39" s="431"/>
      <c r="M39" s="431"/>
      <c r="N39" s="431"/>
      <c r="O39" s="431"/>
      <c r="P39" s="431"/>
      <c r="Q39" s="431"/>
      <c r="R39" s="431"/>
      <c r="S39" s="431"/>
      <c r="T39" s="431"/>
      <c r="U39" s="431"/>
      <c r="V39" s="431"/>
      <c r="W39" s="431"/>
      <c r="X39" s="431"/>
      <c r="Y39" s="431"/>
    </row>
    <row r="40" spans="1:25">
      <c r="A40" s="431"/>
      <c r="B40" s="431"/>
      <c r="C40" s="431"/>
      <c r="D40" s="431"/>
      <c r="E40" s="431"/>
      <c r="F40" s="431"/>
      <c r="G40" s="431"/>
      <c r="H40" s="431"/>
      <c r="I40" s="431"/>
      <c r="J40" s="431"/>
      <c r="K40" s="431"/>
      <c r="L40" s="431"/>
      <c r="M40" s="431"/>
      <c r="N40" s="431"/>
      <c r="O40" s="431"/>
      <c r="P40" s="431"/>
      <c r="Q40" s="431"/>
      <c r="R40" s="431"/>
      <c r="S40" s="431"/>
      <c r="T40" s="431"/>
      <c r="U40" s="431"/>
      <c r="V40" s="431"/>
      <c r="W40" s="431"/>
      <c r="X40" s="431"/>
      <c r="Y40" s="431"/>
    </row>
    <row r="41" spans="1:25">
      <c r="A41" s="431"/>
      <c r="B41" s="431"/>
      <c r="C41" s="431"/>
      <c r="D41" s="431"/>
      <c r="E41" s="431"/>
      <c r="F41" s="431"/>
      <c r="G41" s="431"/>
      <c r="H41" s="431"/>
      <c r="I41" s="431"/>
      <c r="J41" s="431"/>
      <c r="K41" s="431"/>
      <c r="L41" s="431"/>
      <c r="M41" s="431"/>
      <c r="N41" s="431"/>
      <c r="O41" s="431"/>
      <c r="P41" s="431"/>
      <c r="Q41" s="431"/>
      <c r="R41" s="431"/>
      <c r="S41" s="431"/>
      <c r="T41" s="431"/>
      <c r="U41" s="431"/>
      <c r="V41" s="431"/>
      <c r="W41" s="431"/>
      <c r="X41" s="431"/>
      <c r="Y41" s="431"/>
    </row>
    <row r="42" spans="1:25">
      <c r="A42" s="431"/>
      <c r="B42" s="431"/>
      <c r="C42" s="431"/>
      <c r="D42" s="431"/>
      <c r="E42" s="431"/>
      <c r="F42" s="431"/>
      <c r="G42" s="431"/>
      <c r="H42" s="431"/>
      <c r="I42" s="431"/>
      <c r="J42" s="431"/>
      <c r="K42" s="431"/>
      <c r="L42" s="431"/>
      <c r="M42" s="431"/>
      <c r="N42" s="431"/>
      <c r="O42" s="431"/>
      <c r="P42" s="431"/>
      <c r="Q42" s="431"/>
      <c r="R42" s="431"/>
      <c r="S42" s="431"/>
      <c r="T42" s="431"/>
      <c r="U42" s="431"/>
      <c r="V42" s="431"/>
      <c r="W42" s="431"/>
      <c r="X42" s="431"/>
      <c r="Y42" s="431"/>
    </row>
    <row r="43" spans="1:25">
      <c r="A43" s="431"/>
      <c r="B43" s="431"/>
      <c r="C43" s="431"/>
      <c r="D43" s="431"/>
      <c r="E43" s="431"/>
      <c r="F43" s="431"/>
      <c r="G43" s="431"/>
      <c r="H43" s="431"/>
      <c r="I43" s="431"/>
      <c r="J43" s="431"/>
      <c r="K43" s="431"/>
      <c r="L43" s="431"/>
      <c r="M43" s="431"/>
      <c r="N43" s="431"/>
      <c r="O43" s="431"/>
      <c r="P43" s="431"/>
      <c r="Q43" s="431"/>
      <c r="R43" s="431"/>
      <c r="S43" s="431"/>
      <c r="T43" s="431"/>
      <c r="U43" s="431"/>
      <c r="V43" s="431"/>
      <c r="W43" s="431"/>
      <c r="X43" s="431"/>
      <c r="Y43" s="431"/>
    </row>
    <row r="44" spans="1:25">
      <c r="A44" s="431"/>
      <c r="B44" s="431"/>
      <c r="C44" s="431"/>
      <c r="D44" s="431"/>
      <c r="E44" s="431"/>
      <c r="F44" s="431"/>
      <c r="G44" s="431"/>
      <c r="H44" s="431"/>
      <c r="I44" s="431"/>
      <c r="J44" s="431"/>
      <c r="K44" s="431"/>
      <c r="L44" s="431"/>
      <c r="M44" s="431"/>
      <c r="N44" s="431"/>
      <c r="O44" s="431"/>
      <c r="P44" s="431"/>
      <c r="Q44" s="431"/>
      <c r="R44" s="431"/>
      <c r="S44" s="431"/>
      <c r="T44" s="431"/>
      <c r="U44" s="431"/>
      <c r="V44" s="431"/>
      <c r="W44" s="431"/>
      <c r="X44" s="431"/>
      <c r="Y44" s="431"/>
    </row>
    <row r="45" spans="1:25">
      <c r="A45" s="431"/>
      <c r="B45" s="431"/>
      <c r="C45" s="431"/>
      <c r="D45" s="431"/>
      <c r="E45" s="431"/>
      <c r="F45" s="431"/>
      <c r="G45" s="431"/>
      <c r="H45" s="431"/>
      <c r="I45" s="431"/>
      <c r="J45" s="431"/>
      <c r="K45" s="431"/>
      <c r="L45" s="431"/>
      <c r="M45" s="431"/>
      <c r="N45" s="431"/>
      <c r="O45" s="431"/>
      <c r="P45" s="431"/>
      <c r="Q45" s="431"/>
      <c r="R45" s="431"/>
      <c r="S45" s="431"/>
      <c r="T45" s="431"/>
      <c r="U45" s="431"/>
      <c r="V45" s="431"/>
      <c r="W45" s="431"/>
      <c r="X45" s="431"/>
      <c r="Y45" s="431"/>
    </row>
    <row r="46" spans="1:25">
      <c r="A46" s="431"/>
      <c r="B46" s="431"/>
      <c r="C46" s="431"/>
      <c r="D46" s="431"/>
      <c r="E46" s="431"/>
      <c r="F46" s="431"/>
      <c r="G46" s="431"/>
      <c r="H46" s="431"/>
      <c r="I46" s="431"/>
      <c r="J46" s="431"/>
      <c r="K46" s="431"/>
      <c r="L46" s="431"/>
      <c r="M46" s="431"/>
      <c r="N46" s="431"/>
      <c r="O46" s="431"/>
      <c r="P46" s="431"/>
      <c r="Q46" s="431"/>
      <c r="R46" s="431"/>
      <c r="S46" s="431"/>
      <c r="T46" s="431"/>
      <c r="U46" s="431"/>
      <c r="V46" s="431"/>
      <c r="W46" s="431"/>
      <c r="X46" s="431"/>
      <c r="Y46" s="431"/>
    </row>
    <row r="47" spans="1:25">
      <c r="A47" s="431"/>
      <c r="B47" s="431"/>
      <c r="C47" s="431"/>
      <c r="D47" s="431"/>
      <c r="E47" s="431"/>
      <c r="F47" s="431"/>
      <c r="G47" s="431"/>
      <c r="H47" s="431"/>
      <c r="I47" s="431"/>
      <c r="J47" s="431"/>
      <c r="K47" s="431"/>
      <c r="L47" s="431"/>
      <c r="M47" s="431"/>
      <c r="N47" s="431"/>
      <c r="O47" s="431"/>
      <c r="P47" s="431"/>
      <c r="Q47" s="431"/>
      <c r="R47" s="431"/>
      <c r="S47" s="431"/>
      <c r="T47" s="431"/>
      <c r="U47" s="431"/>
      <c r="V47" s="431"/>
      <c r="W47" s="431"/>
      <c r="X47" s="431"/>
      <c r="Y47" s="431"/>
    </row>
    <row r="48" spans="1:25">
      <c r="A48" s="431"/>
      <c r="B48" s="431"/>
      <c r="C48" s="431"/>
      <c r="D48" s="431"/>
      <c r="E48" s="431"/>
      <c r="F48" s="431"/>
      <c r="G48" s="431"/>
      <c r="H48" s="431"/>
      <c r="I48" s="431"/>
      <c r="J48" s="431"/>
      <c r="K48" s="431"/>
      <c r="L48" s="431"/>
      <c r="M48" s="431"/>
      <c r="N48" s="431"/>
      <c r="O48" s="431"/>
      <c r="P48" s="431"/>
      <c r="Q48" s="431"/>
      <c r="R48" s="431"/>
      <c r="S48" s="431"/>
      <c r="T48" s="431"/>
      <c r="U48" s="431"/>
      <c r="V48" s="431"/>
      <c r="W48" s="431"/>
      <c r="X48" s="431"/>
      <c r="Y48" s="431"/>
    </row>
    <row r="49" spans="1:25">
      <c r="A49" s="431"/>
      <c r="B49" s="431"/>
      <c r="C49" s="431"/>
      <c r="D49" s="431"/>
      <c r="E49" s="431"/>
      <c r="F49" s="431"/>
      <c r="G49" s="431"/>
      <c r="H49" s="431"/>
      <c r="I49" s="431"/>
      <c r="J49" s="431"/>
      <c r="K49" s="431"/>
      <c r="L49" s="431"/>
      <c r="M49" s="431"/>
      <c r="N49" s="431"/>
      <c r="O49" s="431"/>
      <c r="P49" s="431"/>
      <c r="Q49" s="431"/>
      <c r="R49" s="431"/>
      <c r="S49" s="431"/>
      <c r="T49" s="431"/>
      <c r="U49" s="431"/>
      <c r="V49" s="431"/>
      <c r="W49" s="431"/>
      <c r="X49" s="431"/>
      <c r="Y49" s="431"/>
    </row>
    <row r="50" spans="1:25">
      <c r="A50" s="431"/>
      <c r="B50" s="431"/>
      <c r="C50" s="431"/>
      <c r="D50" s="431"/>
      <c r="E50" s="431"/>
      <c r="F50" s="431"/>
      <c r="G50" s="431"/>
      <c r="H50" s="431"/>
      <c r="I50" s="431"/>
      <c r="J50" s="431"/>
      <c r="K50" s="431"/>
      <c r="L50" s="431"/>
      <c r="M50" s="431"/>
      <c r="N50" s="431"/>
      <c r="O50" s="431"/>
      <c r="P50" s="431"/>
      <c r="Q50" s="431"/>
      <c r="R50" s="431"/>
      <c r="S50" s="431"/>
      <c r="T50" s="431"/>
      <c r="U50" s="431"/>
      <c r="V50" s="431"/>
      <c r="W50" s="431"/>
      <c r="X50" s="431"/>
      <c r="Y50" s="431"/>
    </row>
    <row r="51" spans="1:25">
      <c r="A51" s="431"/>
      <c r="B51" s="431"/>
      <c r="C51" s="431"/>
      <c r="D51" s="431"/>
      <c r="E51" s="431"/>
      <c r="F51" s="431"/>
      <c r="G51" s="431"/>
      <c r="H51" s="431"/>
      <c r="I51" s="431"/>
      <c r="J51" s="431"/>
      <c r="K51" s="431"/>
      <c r="L51" s="431"/>
      <c r="M51" s="431"/>
      <c r="N51" s="431"/>
      <c r="O51" s="431"/>
      <c r="P51" s="431"/>
      <c r="Q51" s="431"/>
      <c r="R51" s="431"/>
      <c r="S51" s="431"/>
      <c r="T51" s="431"/>
      <c r="U51" s="431"/>
      <c r="V51" s="431"/>
      <c r="W51" s="431"/>
      <c r="X51" s="431"/>
      <c r="Y51" s="431"/>
    </row>
    <row r="52" spans="1:25">
      <c r="A52" s="431"/>
      <c r="B52" s="431"/>
      <c r="C52" s="431"/>
      <c r="D52" s="431"/>
      <c r="E52" s="431"/>
      <c r="F52" s="431"/>
      <c r="G52" s="431"/>
      <c r="H52" s="431"/>
      <c r="I52" s="431"/>
      <c r="J52" s="431"/>
      <c r="K52" s="431"/>
      <c r="L52" s="431"/>
      <c r="M52" s="431"/>
      <c r="N52" s="431"/>
      <c r="O52" s="431"/>
      <c r="P52" s="431"/>
      <c r="Q52" s="431"/>
      <c r="R52" s="431"/>
      <c r="S52" s="431"/>
      <c r="T52" s="431"/>
      <c r="U52" s="431"/>
      <c r="V52" s="431"/>
      <c r="W52" s="431"/>
      <c r="X52" s="431"/>
      <c r="Y52" s="431"/>
    </row>
    <row r="53" spans="1:25">
      <c r="A53" s="431"/>
      <c r="B53" s="431"/>
      <c r="C53" s="431"/>
      <c r="D53" s="431"/>
      <c r="E53" s="431"/>
      <c r="F53" s="431"/>
      <c r="G53" s="431"/>
      <c r="H53" s="431"/>
      <c r="I53" s="431"/>
      <c r="J53" s="431"/>
      <c r="K53" s="431"/>
      <c r="L53" s="431"/>
      <c r="M53" s="431"/>
      <c r="N53" s="431"/>
      <c r="O53" s="431"/>
      <c r="P53" s="431"/>
      <c r="Q53" s="431"/>
      <c r="R53" s="431"/>
      <c r="S53" s="431"/>
      <c r="T53" s="431"/>
      <c r="U53" s="431"/>
      <c r="V53" s="431"/>
      <c r="W53" s="431"/>
      <c r="X53" s="431"/>
      <c r="Y53" s="431"/>
    </row>
    <row r="54" spans="1:25">
      <c r="A54" s="431"/>
      <c r="B54" s="431"/>
      <c r="C54" s="431"/>
      <c r="D54" s="431"/>
      <c r="E54" s="431"/>
      <c r="F54" s="431"/>
      <c r="G54" s="431"/>
      <c r="H54" s="431"/>
      <c r="I54" s="431"/>
      <c r="J54" s="431"/>
      <c r="K54" s="431"/>
      <c r="L54" s="431"/>
      <c r="M54" s="431"/>
      <c r="N54" s="431"/>
      <c r="O54" s="431"/>
      <c r="P54" s="431"/>
      <c r="Q54" s="431"/>
      <c r="R54" s="431"/>
      <c r="S54" s="431"/>
      <c r="T54" s="431"/>
      <c r="U54" s="431"/>
      <c r="V54" s="431"/>
      <c r="W54" s="431"/>
      <c r="X54" s="431"/>
      <c r="Y54" s="431"/>
    </row>
    <row r="55" spans="1:25">
      <c r="A55" s="431"/>
      <c r="B55" s="431"/>
      <c r="C55" s="431"/>
      <c r="D55" s="431"/>
      <c r="E55" s="431"/>
      <c r="F55" s="431"/>
      <c r="G55" s="431"/>
      <c r="H55" s="431"/>
      <c r="I55" s="431"/>
      <c r="J55" s="431"/>
      <c r="K55" s="431"/>
      <c r="L55" s="431"/>
      <c r="M55" s="431"/>
      <c r="N55" s="431"/>
      <c r="O55" s="431"/>
      <c r="P55" s="431"/>
      <c r="Q55" s="431"/>
      <c r="R55" s="431"/>
      <c r="S55" s="431"/>
      <c r="T55" s="431"/>
      <c r="U55" s="431"/>
      <c r="V55" s="431"/>
      <c r="W55" s="431"/>
      <c r="X55" s="431"/>
      <c r="Y55" s="431"/>
    </row>
    <row r="56" spans="1:25">
      <c r="A56" s="431"/>
      <c r="B56" s="431"/>
      <c r="C56" s="431"/>
      <c r="D56" s="431"/>
      <c r="E56" s="431"/>
      <c r="F56" s="431"/>
      <c r="G56" s="431"/>
      <c r="H56" s="431"/>
      <c r="I56" s="431"/>
      <c r="J56" s="431"/>
      <c r="K56" s="431"/>
      <c r="L56" s="431"/>
      <c r="M56" s="431"/>
      <c r="N56" s="431"/>
      <c r="O56" s="431"/>
      <c r="P56" s="431"/>
      <c r="Q56" s="431"/>
      <c r="R56" s="431"/>
      <c r="S56" s="431"/>
      <c r="T56" s="431"/>
      <c r="U56" s="431"/>
      <c r="V56" s="431"/>
      <c r="W56" s="431"/>
      <c r="X56" s="431"/>
      <c r="Y56" s="431"/>
    </row>
    <row r="57" spans="1:25">
      <c r="A57" s="431"/>
      <c r="B57" s="431"/>
      <c r="C57" s="431"/>
      <c r="D57" s="431"/>
      <c r="E57" s="431"/>
      <c r="F57" s="431"/>
      <c r="G57" s="431"/>
      <c r="H57" s="431"/>
      <c r="I57" s="431"/>
      <c r="J57" s="431"/>
      <c r="K57" s="431"/>
      <c r="L57" s="431"/>
      <c r="M57" s="431"/>
      <c r="N57" s="431"/>
      <c r="O57" s="431"/>
      <c r="P57" s="431"/>
      <c r="Q57" s="431"/>
      <c r="R57" s="431"/>
      <c r="S57" s="431"/>
      <c r="T57" s="431"/>
      <c r="U57" s="431"/>
      <c r="V57" s="431"/>
      <c r="W57" s="431"/>
      <c r="X57" s="431"/>
      <c r="Y57" s="431"/>
    </row>
    <row r="58" spans="1:25">
      <c r="A58" s="431"/>
      <c r="B58" s="431"/>
      <c r="C58" s="431"/>
      <c r="D58" s="431"/>
      <c r="E58" s="431"/>
      <c r="F58" s="431"/>
      <c r="G58" s="431"/>
      <c r="H58" s="431"/>
      <c r="I58" s="431"/>
      <c r="J58" s="431"/>
      <c r="K58" s="431"/>
      <c r="L58" s="431"/>
      <c r="M58" s="431"/>
      <c r="N58" s="431"/>
      <c r="O58" s="431"/>
      <c r="P58" s="431"/>
      <c r="Q58" s="431"/>
      <c r="R58" s="431"/>
      <c r="S58" s="431"/>
      <c r="T58" s="431"/>
      <c r="U58" s="431"/>
      <c r="V58" s="431"/>
      <c r="W58" s="431"/>
      <c r="X58" s="431"/>
      <c r="Y58" s="431"/>
    </row>
    <row r="59" spans="1:25">
      <c r="A59" s="431"/>
      <c r="B59" s="431"/>
      <c r="C59" s="431"/>
      <c r="D59" s="431"/>
      <c r="E59" s="431"/>
      <c r="F59" s="431"/>
      <c r="G59" s="431"/>
      <c r="H59" s="431"/>
      <c r="I59" s="431"/>
      <c r="J59" s="431"/>
      <c r="K59" s="431"/>
      <c r="L59" s="431"/>
      <c r="M59" s="431"/>
      <c r="N59" s="431"/>
      <c r="O59" s="431"/>
      <c r="P59" s="431"/>
      <c r="Q59" s="431"/>
      <c r="R59" s="431"/>
      <c r="S59" s="431"/>
      <c r="T59" s="431"/>
      <c r="U59" s="431"/>
      <c r="V59" s="431"/>
      <c r="W59" s="431"/>
      <c r="X59" s="431"/>
      <c r="Y59" s="431"/>
    </row>
    <row r="60" spans="1:25">
      <c r="A60" s="431"/>
      <c r="B60" s="431"/>
      <c r="C60" s="431"/>
      <c r="D60" s="431"/>
      <c r="E60" s="431"/>
      <c r="F60" s="431"/>
      <c r="G60" s="431"/>
      <c r="H60" s="431"/>
      <c r="I60" s="431"/>
      <c r="J60" s="431"/>
      <c r="K60" s="431"/>
      <c r="L60" s="431"/>
      <c r="M60" s="431"/>
      <c r="N60" s="431"/>
      <c r="O60" s="431"/>
      <c r="P60" s="431"/>
      <c r="Q60" s="431"/>
      <c r="R60" s="431"/>
      <c r="S60" s="431"/>
      <c r="T60" s="431"/>
      <c r="U60" s="431"/>
      <c r="V60" s="431"/>
      <c r="W60" s="431"/>
      <c r="X60" s="431"/>
      <c r="Y60" s="431"/>
    </row>
    <row r="61" spans="1:25">
      <c r="A61" s="431"/>
      <c r="B61" s="431"/>
      <c r="C61" s="431"/>
      <c r="D61" s="431"/>
      <c r="E61" s="431"/>
      <c r="F61" s="431"/>
      <c r="G61" s="431"/>
      <c r="H61" s="431"/>
      <c r="I61" s="431"/>
      <c r="J61" s="431"/>
      <c r="K61" s="431"/>
      <c r="L61" s="431"/>
      <c r="M61" s="431"/>
      <c r="N61" s="431"/>
      <c r="O61" s="431"/>
      <c r="P61" s="431"/>
      <c r="Q61" s="431"/>
      <c r="R61" s="431"/>
      <c r="S61" s="431"/>
      <c r="T61" s="431"/>
      <c r="U61" s="431"/>
      <c r="V61" s="431"/>
      <c r="W61" s="431"/>
      <c r="X61" s="431"/>
      <c r="Y61" s="431"/>
    </row>
    <row r="62" spans="1:25">
      <c r="A62" s="431"/>
      <c r="B62" s="431"/>
      <c r="C62" s="431"/>
      <c r="D62" s="431"/>
      <c r="E62" s="431"/>
      <c r="F62" s="431"/>
      <c r="G62" s="431"/>
      <c r="H62" s="431"/>
      <c r="I62" s="431"/>
      <c r="J62" s="431"/>
      <c r="K62" s="431"/>
      <c r="L62" s="431"/>
      <c r="M62" s="431"/>
      <c r="N62" s="431"/>
      <c r="O62" s="431"/>
      <c r="P62" s="431"/>
      <c r="Q62" s="431"/>
      <c r="R62" s="431"/>
      <c r="S62" s="431"/>
      <c r="T62" s="431"/>
      <c r="U62" s="431"/>
      <c r="V62" s="431"/>
      <c r="W62" s="431"/>
      <c r="X62" s="431"/>
      <c r="Y62" s="431"/>
    </row>
    <row r="63" spans="1:25">
      <c r="A63" s="431"/>
      <c r="B63" s="431"/>
      <c r="C63" s="431"/>
      <c r="D63" s="431"/>
      <c r="E63" s="431"/>
      <c r="F63" s="431"/>
      <c r="G63" s="431"/>
      <c r="H63" s="431"/>
      <c r="I63" s="431"/>
      <c r="J63" s="431"/>
      <c r="K63" s="431"/>
      <c r="L63" s="431"/>
      <c r="M63" s="431"/>
      <c r="N63" s="431"/>
      <c r="O63" s="431"/>
      <c r="P63" s="431"/>
      <c r="Q63" s="431"/>
      <c r="R63" s="431"/>
      <c r="S63" s="431"/>
      <c r="T63" s="431"/>
      <c r="U63" s="431"/>
      <c r="V63" s="431"/>
      <c r="W63" s="431"/>
      <c r="X63" s="431"/>
      <c r="Y63" s="431"/>
    </row>
    <row r="64" spans="1:25">
      <c r="A64" s="431"/>
      <c r="B64" s="431"/>
      <c r="C64" s="431"/>
      <c r="D64" s="431"/>
      <c r="E64" s="431"/>
      <c r="F64" s="431"/>
      <c r="G64" s="431"/>
      <c r="H64" s="431"/>
      <c r="I64" s="431"/>
      <c r="J64" s="431"/>
      <c r="K64" s="431"/>
      <c r="L64" s="431"/>
      <c r="M64" s="431"/>
      <c r="N64" s="431"/>
      <c r="O64" s="431"/>
      <c r="P64" s="431"/>
      <c r="Q64" s="431"/>
      <c r="R64" s="431"/>
      <c r="S64" s="431"/>
      <c r="T64" s="431"/>
      <c r="U64" s="431"/>
      <c r="V64" s="431"/>
      <c r="W64" s="431"/>
      <c r="X64" s="431"/>
      <c r="Y64" s="431"/>
    </row>
    <row r="65" spans="1:25">
      <c r="A65" s="431"/>
      <c r="B65" s="431"/>
      <c r="C65" s="431"/>
      <c r="D65" s="431"/>
      <c r="E65" s="431"/>
      <c r="F65" s="431"/>
      <c r="G65" s="431"/>
      <c r="H65" s="431"/>
      <c r="I65" s="431"/>
      <c r="J65" s="431"/>
      <c r="K65" s="431"/>
      <c r="L65" s="431"/>
      <c r="M65" s="431"/>
      <c r="N65" s="431"/>
      <c r="O65" s="431"/>
      <c r="P65" s="431"/>
      <c r="Q65" s="431"/>
      <c r="R65" s="431"/>
      <c r="S65" s="431"/>
      <c r="T65" s="431"/>
      <c r="U65" s="431"/>
      <c r="V65" s="431"/>
      <c r="W65" s="431"/>
      <c r="X65" s="431"/>
      <c r="Y65" s="431"/>
    </row>
    <row r="66" spans="1:25">
      <c r="A66" s="431"/>
      <c r="B66" s="431"/>
      <c r="C66" s="431"/>
      <c r="D66" s="431"/>
      <c r="E66" s="431"/>
      <c r="F66" s="431"/>
      <c r="G66" s="431"/>
      <c r="H66" s="431"/>
      <c r="I66" s="431"/>
      <c r="J66" s="431"/>
      <c r="K66" s="431"/>
      <c r="L66" s="431"/>
      <c r="M66" s="431"/>
      <c r="N66" s="431"/>
      <c r="O66" s="431"/>
      <c r="P66" s="431"/>
      <c r="Q66" s="431"/>
      <c r="R66" s="431"/>
      <c r="S66" s="431"/>
      <c r="T66" s="431"/>
      <c r="U66" s="431"/>
      <c r="V66" s="431"/>
      <c r="W66" s="431"/>
      <c r="X66" s="431"/>
      <c r="Y66" s="431"/>
    </row>
    <row r="67" spans="1:25">
      <c r="A67" s="431"/>
      <c r="B67" s="431"/>
      <c r="C67" s="431"/>
      <c r="D67" s="431"/>
      <c r="E67" s="431"/>
      <c r="F67" s="431"/>
      <c r="G67" s="431"/>
      <c r="H67" s="431"/>
      <c r="I67" s="431"/>
      <c r="J67" s="431"/>
      <c r="K67" s="431"/>
      <c r="L67" s="431"/>
      <c r="M67" s="431"/>
      <c r="N67" s="431"/>
      <c r="O67" s="431"/>
      <c r="P67" s="431"/>
      <c r="Q67" s="431"/>
      <c r="R67" s="431"/>
      <c r="S67" s="431"/>
      <c r="T67" s="431"/>
      <c r="U67" s="431"/>
      <c r="V67" s="431"/>
      <c r="W67" s="431"/>
      <c r="X67" s="431"/>
      <c r="Y67" s="431"/>
    </row>
    <row r="68" spans="1:25">
      <c r="A68" s="431"/>
      <c r="B68" s="431"/>
      <c r="C68" s="431"/>
      <c r="D68" s="431"/>
      <c r="E68" s="431"/>
      <c r="F68" s="431"/>
      <c r="G68" s="431"/>
      <c r="H68" s="431"/>
      <c r="I68" s="431"/>
      <c r="J68" s="431"/>
      <c r="K68" s="431"/>
      <c r="L68" s="431"/>
      <c r="M68" s="431"/>
      <c r="N68" s="431"/>
      <c r="O68" s="431"/>
      <c r="P68" s="431"/>
      <c r="Q68" s="431"/>
      <c r="R68" s="431"/>
      <c r="S68" s="431"/>
      <c r="T68" s="431"/>
      <c r="U68" s="431"/>
      <c r="V68" s="431"/>
      <c r="W68" s="431"/>
      <c r="X68" s="431"/>
      <c r="Y68" s="431"/>
    </row>
    <row r="69" spans="1:25">
      <c r="A69" s="431"/>
      <c r="B69" s="431"/>
      <c r="C69" s="431"/>
      <c r="D69" s="431"/>
      <c r="E69" s="431"/>
      <c r="F69" s="431"/>
      <c r="G69" s="431"/>
      <c r="H69" s="431"/>
      <c r="I69" s="431"/>
      <c r="J69" s="431"/>
      <c r="K69" s="431"/>
      <c r="L69" s="431"/>
      <c r="M69" s="431"/>
      <c r="N69" s="431"/>
      <c r="O69" s="431"/>
      <c r="P69" s="431"/>
      <c r="Q69" s="431"/>
      <c r="R69" s="431"/>
      <c r="S69" s="431"/>
      <c r="T69" s="431"/>
      <c r="U69" s="431"/>
      <c r="V69" s="431"/>
      <c r="W69" s="431"/>
      <c r="X69" s="431"/>
      <c r="Y69" s="431"/>
    </row>
    <row r="70" spans="1:25">
      <c r="A70" s="431"/>
      <c r="B70" s="431"/>
      <c r="C70" s="431"/>
      <c r="D70" s="431"/>
      <c r="E70" s="431"/>
      <c r="F70" s="431"/>
      <c r="G70" s="431"/>
      <c r="H70" s="431"/>
      <c r="I70" s="431"/>
      <c r="J70" s="431"/>
      <c r="K70" s="431"/>
      <c r="L70" s="431"/>
      <c r="M70" s="431"/>
      <c r="N70" s="431"/>
      <c r="O70" s="431"/>
      <c r="P70" s="431"/>
      <c r="Q70" s="431"/>
      <c r="R70" s="431"/>
      <c r="S70" s="431"/>
      <c r="T70" s="431"/>
      <c r="U70" s="431"/>
      <c r="V70" s="431"/>
      <c r="W70" s="431"/>
      <c r="X70" s="431"/>
      <c r="Y70" s="431"/>
    </row>
    <row r="71" spans="1:25">
      <c r="A71" s="431"/>
      <c r="B71" s="431"/>
      <c r="C71" s="431"/>
      <c r="D71" s="431"/>
      <c r="E71" s="431"/>
      <c r="F71" s="431"/>
      <c r="G71" s="431"/>
      <c r="H71" s="431"/>
      <c r="I71" s="431"/>
      <c r="J71" s="431"/>
      <c r="K71" s="431"/>
      <c r="L71" s="431"/>
      <c r="M71" s="431"/>
      <c r="N71" s="431"/>
      <c r="O71" s="431"/>
      <c r="P71" s="431"/>
      <c r="Q71" s="431"/>
      <c r="R71" s="431"/>
      <c r="S71" s="431"/>
      <c r="T71" s="431"/>
      <c r="U71" s="431"/>
      <c r="V71" s="431"/>
      <c r="W71" s="431"/>
      <c r="X71" s="431"/>
      <c r="Y71" s="431"/>
    </row>
    <row r="72" spans="1:25">
      <c r="A72" s="431"/>
      <c r="B72" s="431"/>
      <c r="C72" s="431"/>
      <c r="D72" s="431"/>
      <c r="E72" s="431"/>
      <c r="F72" s="431"/>
      <c r="G72" s="431"/>
      <c r="H72" s="431"/>
      <c r="I72" s="431"/>
      <c r="J72" s="431"/>
      <c r="K72" s="431"/>
      <c r="L72" s="431"/>
      <c r="M72" s="431"/>
      <c r="N72" s="431"/>
      <c r="O72" s="431"/>
      <c r="P72" s="431"/>
      <c r="Q72" s="431"/>
      <c r="R72" s="431"/>
      <c r="S72" s="431"/>
      <c r="T72" s="431"/>
      <c r="U72" s="431"/>
      <c r="V72" s="431"/>
      <c r="W72" s="431"/>
      <c r="X72" s="431"/>
      <c r="Y72" s="431"/>
    </row>
    <row r="73" spans="1:25">
      <c r="A73" s="431"/>
      <c r="B73" s="431"/>
      <c r="C73" s="431"/>
      <c r="D73" s="431"/>
      <c r="E73" s="431"/>
      <c r="F73" s="431"/>
      <c r="G73" s="431"/>
      <c r="H73" s="431"/>
      <c r="I73" s="431"/>
      <c r="J73" s="431"/>
      <c r="K73" s="431"/>
      <c r="L73" s="431"/>
      <c r="M73" s="431"/>
      <c r="N73" s="431"/>
      <c r="O73" s="431"/>
      <c r="P73" s="431"/>
      <c r="Q73" s="431"/>
      <c r="R73" s="431"/>
      <c r="S73" s="431"/>
      <c r="T73" s="431"/>
      <c r="U73" s="431"/>
      <c r="V73" s="431"/>
      <c r="W73" s="431"/>
      <c r="X73" s="431"/>
      <c r="Y73" s="431"/>
    </row>
    <row r="74" spans="1:25">
      <c r="A74" s="431"/>
      <c r="B74" s="431"/>
      <c r="C74" s="431"/>
      <c r="D74" s="431"/>
      <c r="E74" s="431"/>
      <c r="F74" s="431"/>
      <c r="G74" s="431"/>
      <c r="H74" s="431"/>
      <c r="I74" s="431"/>
      <c r="J74" s="431"/>
      <c r="K74" s="431"/>
      <c r="L74" s="431"/>
      <c r="M74" s="431"/>
      <c r="N74" s="431"/>
      <c r="O74" s="431"/>
      <c r="P74" s="431"/>
      <c r="Q74" s="431"/>
      <c r="R74" s="431"/>
      <c r="S74" s="431"/>
      <c r="T74" s="431"/>
      <c r="U74" s="431"/>
      <c r="V74" s="431"/>
      <c r="W74" s="431"/>
      <c r="X74" s="431"/>
      <c r="Y74" s="431"/>
    </row>
    <row r="75" spans="1:25">
      <c r="A75" s="431"/>
      <c r="B75" s="431"/>
      <c r="C75" s="431"/>
      <c r="D75" s="431"/>
      <c r="E75" s="431"/>
      <c r="F75" s="431"/>
      <c r="G75" s="431"/>
      <c r="H75" s="431"/>
      <c r="I75" s="431"/>
      <c r="J75" s="431"/>
      <c r="K75" s="431"/>
      <c r="L75" s="431"/>
      <c r="M75" s="431"/>
      <c r="N75" s="431"/>
      <c r="O75" s="431"/>
      <c r="P75" s="431"/>
      <c r="Q75" s="431"/>
      <c r="R75" s="431"/>
      <c r="S75" s="431"/>
      <c r="T75" s="431"/>
      <c r="U75" s="431"/>
      <c r="V75" s="431"/>
      <c r="W75" s="431"/>
      <c r="X75" s="431"/>
      <c r="Y75" s="431"/>
    </row>
    <row r="76" spans="1:25">
      <c r="A76" s="431"/>
      <c r="B76" s="431"/>
      <c r="C76" s="431"/>
      <c r="D76" s="431"/>
      <c r="E76" s="431"/>
      <c r="F76" s="431"/>
      <c r="G76" s="431"/>
      <c r="H76" s="431"/>
      <c r="I76" s="431"/>
      <c r="J76" s="431"/>
      <c r="K76" s="431"/>
      <c r="L76" s="431"/>
      <c r="M76" s="431"/>
      <c r="N76" s="431"/>
      <c r="O76" s="431"/>
      <c r="P76" s="431"/>
      <c r="Q76" s="431"/>
      <c r="R76" s="431"/>
      <c r="S76" s="431"/>
      <c r="T76" s="431"/>
      <c r="U76" s="431"/>
      <c r="V76" s="431"/>
      <c r="W76" s="431"/>
      <c r="X76" s="431"/>
      <c r="Y76" s="431"/>
    </row>
    <row r="77" spans="1:25">
      <c r="A77" s="431"/>
      <c r="B77" s="431"/>
      <c r="C77" s="431"/>
      <c r="D77" s="431"/>
      <c r="E77" s="431"/>
      <c r="F77" s="431"/>
      <c r="G77" s="431"/>
      <c r="H77" s="431"/>
      <c r="I77" s="431"/>
      <c r="J77" s="431"/>
      <c r="K77" s="431"/>
      <c r="L77" s="431"/>
      <c r="M77" s="431"/>
      <c r="N77" s="431"/>
      <c r="O77" s="431"/>
      <c r="P77" s="431"/>
      <c r="Q77" s="431"/>
      <c r="R77" s="431"/>
      <c r="S77" s="431"/>
      <c r="T77" s="431"/>
      <c r="U77" s="431"/>
      <c r="V77" s="431"/>
      <c r="W77" s="431"/>
      <c r="X77" s="431"/>
      <c r="Y77" s="431"/>
    </row>
    <row r="78" spans="1:25">
      <c r="A78" s="431"/>
      <c r="B78" s="431"/>
      <c r="C78" s="431"/>
      <c r="D78" s="431"/>
      <c r="E78" s="431"/>
      <c r="F78" s="431"/>
      <c r="G78" s="431"/>
      <c r="H78" s="431"/>
      <c r="I78" s="431"/>
      <c r="J78" s="431"/>
      <c r="K78" s="431"/>
      <c r="L78" s="431"/>
      <c r="M78" s="431"/>
      <c r="N78" s="431"/>
      <c r="O78" s="431"/>
      <c r="P78" s="431"/>
      <c r="Q78" s="431"/>
      <c r="R78" s="431"/>
      <c r="S78" s="431"/>
      <c r="T78" s="431"/>
      <c r="U78" s="431"/>
      <c r="V78" s="431"/>
      <c r="W78" s="431"/>
      <c r="X78" s="431"/>
      <c r="Y78" s="431"/>
    </row>
    <row r="79" spans="1:25">
      <c r="A79" s="431"/>
      <c r="B79" s="431"/>
      <c r="C79" s="431"/>
      <c r="D79" s="431"/>
      <c r="E79" s="431"/>
      <c r="F79" s="431"/>
      <c r="G79" s="431"/>
      <c r="H79" s="431"/>
      <c r="I79" s="431"/>
      <c r="J79" s="431"/>
      <c r="K79" s="431"/>
      <c r="L79" s="431"/>
      <c r="M79" s="431"/>
      <c r="N79" s="431"/>
      <c r="O79" s="431"/>
      <c r="P79" s="431"/>
      <c r="Q79" s="431"/>
      <c r="R79" s="431"/>
      <c r="S79" s="431"/>
      <c r="T79" s="431"/>
      <c r="U79" s="431"/>
      <c r="V79" s="431"/>
      <c r="W79" s="431"/>
      <c r="X79" s="431"/>
      <c r="Y79" s="431"/>
    </row>
    <row r="80" spans="1:25">
      <c r="A80" s="431"/>
      <c r="B80" s="431"/>
      <c r="C80" s="431"/>
      <c r="D80" s="431"/>
      <c r="E80" s="431"/>
      <c r="F80" s="431"/>
      <c r="G80" s="431"/>
      <c r="H80" s="431"/>
      <c r="I80" s="431"/>
      <c r="J80" s="431"/>
      <c r="K80" s="431"/>
      <c r="L80" s="431"/>
      <c r="M80" s="431"/>
      <c r="N80" s="431"/>
      <c r="O80" s="431"/>
      <c r="P80" s="431"/>
      <c r="Q80" s="431"/>
      <c r="R80" s="431"/>
      <c r="S80" s="431"/>
      <c r="T80" s="431"/>
      <c r="U80" s="431"/>
      <c r="V80" s="431"/>
      <c r="W80" s="431"/>
      <c r="X80" s="431"/>
      <c r="Y80" s="431"/>
    </row>
    <row r="81" spans="1:25">
      <c r="A81" s="431"/>
      <c r="B81" s="431"/>
      <c r="C81" s="431"/>
      <c r="D81" s="431"/>
      <c r="E81" s="431"/>
      <c r="F81" s="431"/>
      <c r="G81" s="431"/>
      <c r="H81" s="431"/>
      <c r="I81" s="431"/>
      <c r="J81" s="431"/>
      <c r="K81" s="431"/>
      <c r="L81" s="431"/>
      <c r="M81" s="431"/>
      <c r="N81" s="431"/>
      <c r="O81" s="431"/>
      <c r="P81" s="431"/>
      <c r="Q81" s="431"/>
      <c r="R81" s="431"/>
      <c r="S81" s="431"/>
      <c r="T81" s="431"/>
      <c r="U81" s="431"/>
      <c r="V81" s="431"/>
      <c r="W81" s="431"/>
      <c r="X81" s="431"/>
      <c r="Y81" s="431"/>
    </row>
    <row r="82" spans="1:25">
      <c r="A82" s="431"/>
      <c r="B82" s="431"/>
      <c r="C82" s="431"/>
      <c r="D82" s="431"/>
      <c r="E82" s="431"/>
      <c r="F82" s="431"/>
      <c r="G82" s="431"/>
      <c r="H82" s="431"/>
      <c r="I82" s="431"/>
      <c r="J82" s="431"/>
      <c r="K82" s="431"/>
      <c r="L82" s="431"/>
      <c r="M82" s="431"/>
      <c r="N82" s="431"/>
      <c r="O82" s="431"/>
      <c r="P82" s="431"/>
      <c r="Q82" s="431"/>
      <c r="R82" s="431"/>
      <c r="S82" s="431"/>
      <c r="T82" s="431"/>
      <c r="U82" s="431"/>
      <c r="V82" s="431"/>
      <c r="W82" s="431"/>
      <c r="X82" s="431"/>
      <c r="Y82" s="431"/>
    </row>
    <row r="83" spans="1:25">
      <c r="A83" s="431"/>
      <c r="B83" s="431"/>
      <c r="C83" s="431"/>
      <c r="D83" s="431"/>
      <c r="E83" s="431"/>
      <c r="F83" s="431"/>
      <c r="G83" s="431"/>
      <c r="H83" s="431"/>
      <c r="I83" s="431"/>
      <c r="J83" s="431"/>
      <c r="K83" s="431"/>
      <c r="L83" s="431"/>
      <c r="M83" s="431"/>
      <c r="N83" s="431"/>
      <c r="O83" s="431"/>
      <c r="P83" s="431"/>
      <c r="Q83" s="431"/>
      <c r="R83" s="431"/>
      <c r="S83" s="431"/>
      <c r="T83" s="431"/>
      <c r="U83" s="431"/>
      <c r="V83" s="431"/>
      <c r="W83" s="431"/>
      <c r="X83" s="431"/>
      <c r="Y83" s="431"/>
    </row>
    <row r="84" spans="1:25">
      <c r="A84" s="431"/>
      <c r="B84" s="431"/>
      <c r="C84" s="431"/>
      <c r="D84" s="431"/>
      <c r="E84" s="431"/>
      <c r="F84" s="431"/>
      <c r="G84" s="431"/>
      <c r="H84" s="431"/>
      <c r="I84" s="431"/>
      <c r="J84" s="431"/>
      <c r="K84" s="431"/>
      <c r="L84" s="431"/>
      <c r="M84" s="431"/>
      <c r="N84" s="431"/>
      <c r="O84" s="431"/>
      <c r="P84" s="431"/>
      <c r="Q84" s="431"/>
      <c r="R84" s="431"/>
      <c r="S84" s="431"/>
      <c r="T84" s="431"/>
      <c r="U84" s="431"/>
      <c r="V84" s="431"/>
      <c r="W84" s="431"/>
      <c r="X84" s="431"/>
      <c r="Y84" s="431"/>
    </row>
    <row r="85" spans="1:25">
      <c r="A85" s="431"/>
      <c r="B85" s="431"/>
      <c r="C85" s="431"/>
      <c r="D85" s="431"/>
      <c r="E85" s="431"/>
      <c r="F85" s="431"/>
      <c r="G85" s="431"/>
      <c r="H85" s="431"/>
      <c r="I85" s="431"/>
      <c r="J85" s="431"/>
      <c r="K85" s="431"/>
      <c r="L85" s="431"/>
      <c r="M85" s="431"/>
      <c r="N85" s="431"/>
      <c r="O85" s="431"/>
      <c r="P85" s="431"/>
      <c r="Q85" s="431"/>
      <c r="R85" s="431"/>
      <c r="S85" s="431"/>
      <c r="T85" s="431"/>
      <c r="U85" s="431"/>
      <c r="V85" s="431"/>
      <c r="W85" s="431"/>
      <c r="X85" s="431"/>
      <c r="Y85" s="431"/>
    </row>
    <row r="86" spans="1:25">
      <c r="A86" s="431"/>
      <c r="B86" s="431"/>
      <c r="C86" s="431"/>
      <c r="D86" s="431"/>
      <c r="E86" s="431"/>
      <c r="F86" s="431"/>
      <c r="G86" s="431"/>
      <c r="H86" s="431"/>
      <c r="I86" s="431"/>
      <c r="J86" s="431"/>
      <c r="K86" s="431"/>
      <c r="L86" s="431"/>
      <c r="M86" s="431"/>
      <c r="N86" s="431"/>
      <c r="O86" s="431"/>
      <c r="P86" s="431"/>
      <c r="Q86" s="431"/>
      <c r="R86" s="431"/>
      <c r="S86" s="431"/>
      <c r="T86" s="431"/>
      <c r="U86" s="431"/>
      <c r="V86" s="431"/>
      <c r="W86" s="431"/>
      <c r="X86" s="431"/>
      <c r="Y86" s="431"/>
    </row>
    <row r="87" spans="1:25">
      <c r="A87" s="431"/>
      <c r="B87" s="431"/>
      <c r="C87" s="431"/>
      <c r="D87" s="431"/>
      <c r="E87" s="431"/>
      <c r="F87" s="431"/>
      <c r="G87" s="431"/>
      <c r="H87" s="431"/>
      <c r="I87" s="431"/>
      <c r="J87" s="431"/>
      <c r="K87" s="431"/>
      <c r="L87" s="431"/>
      <c r="M87" s="431"/>
      <c r="N87" s="431"/>
      <c r="O87" s="431"/>
      <c r="P87" s="431"/>
      <c r="Q87" s="431"/>
      <c r="R87" s="431"/>
      <c r="S87" s="431"/>
      <c r="T87" s="431"/>
      <c r="U87" s="431"/>
      <c r="V87" s="431"/>
      <c r="W87" s="431"/>
      <c r="X87" s="431"/>
      <c r="Y87" s="431"/>
    </row>
    <row r="88" spans="1:25">
      <c r="A88" s="431"/>
      <c r="B88" s="431"/>
      <c r="C88" s="431"/>
      <c r="D88" s="431"/>
      <c r="E88" s="431"/>
      <c r="F88" s="431"/>
      <c r="G88" s="431"/>
      <c r="H88" s="431"/>
      <c r="I88" s="431"/>
      <c r="J88" s="431"/>
      <c r="K88" s="431"/>
      <c r="L88" s="431"/>
      <c r="M88" s="431"/>
      <c r="N88" s="431"/>
      <c r="O88" s="431"/>
      <c r="P88" s="431"/>
      <c r="Q88" s="431"/>
      <c r="R88" s="431"/>
      <c r="S88" s="431"/>
      <c r="T88" s="431"/>
      <c r="U88" s="431"/>
      <c r="V88" s="431"/>
      <c r="W88" s="431"/>
      <c r="X88" s="431"/>
      <c r="Y88" s="431"/>
    </row>
    <row r="89" spans="1:25">
      <c r="A89" s="431"/>
      <c r="B89" s="431"/>
      <c r="C89" s="431"/>
      <c r="D89" s="431"/>
      <c r="E89" s="431"/>
      <c r="F89" s="431"/>
      <c r="G89" s="431"/>
      <c r="H89" s="431"/>
      <c r="I89" s="431"/>
      <c r="J89" s="431"/>
      <c r="K89" s="431"/>
      <c r="L89" s="431"/>
      <c r="M89" s="431"/>
      <c r="N89" s="431"/>
      <c r="O89" s="431"/>
      <c r="P89" s="431"/>
      <c r="Q89" s="431"/>
      <c r="R89" s="431"/>
      <c r="S89" s="431"/>
      <c r="T89" s="431"/>
      <c r="U89" s="431"/>
      <c r="V89" s="431"/>
      <c r="W89" s="431"/>
      <c r="X89" s="431"/>
      <c r="Y89" s="431"/>
    </row>
    <row r="90" spans="1:25">
      <c r="A90" s="431"/>
      <c r="B90" s="431"/>
      <c r="C90" s="431"/>
      <c r="D90" s="431"/>
      <c r="E90" s="431"/>
      <c r="F90" s="431"/>
      <c r="G90" s="431"/>
      <c r="H90" s="431"/>
      <c r="I90" s="431"/>
      <c r="J90" s="431"/>
      <c r="K90" s="431"/>
      <c r="L90" s="431"/>
      <c r="M90" s="431"/>
      <c r="N90" s="431"/>
      <c r="O90" s="431"/>
      <c r="P90" s="431"/>
      <c r="Q90" s="431"/>
      <c r="R90" s="431"/>
      <c r="S90" s="431"/>
      <c r="T90" s="431"/>
      <c r="U90" s="431"/>
      <c r="V90" s="431"/>
      <c r="W90" s="431"/>
      <c r="X90" s="431"/>
      <c r="Y90" s="431"/>
    </row>
    <row r="91" spans="1:25">
      <c r="A91" s="431"/>
      <c r="B91" s="431"/>
      <c r="C91" s="431"/>
      <c r="D91" s="431"/>
      <c r="E91" s="431"/>
      <c r="F91" s="431"/>
      <c r="G91" s="431"/>
      <c r="H91" s="431"/>
      <c r="I91" s="431"/>
      <c r="J91" s="431"/>
      <c r="K91" s="431"/>
      <c r="L91" s="431"/>
      <c r="M91" s="431"/>
      <c r="N91" s="431"/>
      <c r="O91" s="431"/>
      <c r="P91" s="431"/>
      <c r="Q91" s="431"/>
      <c r="R91" s="431"/>
      <c r="S91" s="431"/>
      <c r="T91" s="431"/>
      <c r="U91" s="431"/>
      <c r="V91" s="431"/>
      <c r="W91" s="431"/>
      <c r="X91" s="431"/>
      <c r="Y91" s="431"/>
    </row>
    <row r="92" spans="1:25">
      <c r="A92" s="431"/>
      <c r="B92" s="431"/>
      <c r="C92" s="431"/>
      <c r="D92" s="431"/>
      <c r="E92" s="431"/>
      <c r="F92" s="431"/>
      <c r="G92" s="431"/>
      <c r="H92" s="431"/>
      <c r="I92" s="431"/>
      <c r="J92" s="431"/>
      <c r="K92" s="431"/>
      <c r="L92" s="431"/>
      <c r="M92" s="431"/>
      <c r="N92" s="431"/>
      <c r="O92" s="431"/>
      <c r="P92" s="431"/>
      <c r="Q92" s="431"/>
      <c r="R92" s="431"/>
      <c r="S92" s="431"/>
      <c r="T92" s="431"/>
      <c r="U92" s="431"/>
      <c r="V92" s="431"/>
      <c r="W92" s="431"/>
      <c r="X92" s="431"/>
      <c r="Y92" s="431"/>
    </row>
    <row r="93" spans="1:25">
      <c r="A93" s="431"/>
      <c r="B93" s="431"/>
      <c r="C93" s="431"/>
      <c r="D93" s="431"/>
      <c r="E93" s="431"/>
      <c r="F93" s="431"/>
      <c r="G93" s="431"/>
      <c r="H93" s="431"/>
      <c r="I93" s="431"/>
      <c r="J93" s="431"/>
      <c r="K93" s="431"/>
      <c r="L93" s="431"/>
      <c r="M93" s="431"/>
      <c r="N93" s="431"/>
      <c r="O93" s="431"/>
      <c r="P93" s="431"/>
      <c r="Q93" s="431"/>
      <c r="R93" s="431"/>
      <c r="S93" s="431"/>
      <c r="T93" s="431"/>
      <c r="U93" s="431"/>
      <c r="V93" s="431"/>
      <c r="W93" s="431"/>
      <c r="X93" s="431"/>
      <c r="Y93" s="431"/>
    </row>
    <row r="94" spans="1:25">
      <c r="A94" s="431"/>
      <c r="B94" s="431"/>
      <c r="C94" s="431"/>
      <c r="D94" s="431"/>
      <c r="E94" s="431"/>
      <c r="F94" s="431"/>
      <c r="G94" s="431"/>
      <c r="H94" s="431"/>
      <c r="I94" s="431"/>
      <c r="J94" s="431"/>
      <c r="K94" s="431"/>
      <c r="L94" s="431"/>
      <c r="M94" s="431"/>
      <c r="N94" s="431"/>
      <c r="O94" s="431"/>
      <c r="P94" s="431"/>
      <c r="Q94" s="431"/>
      <c r="R94" s="431"/>
      <c r="S94" s="431"/>
      <c r="T94" s="431"/>
      <c r="U94" s="431"/>
      <c r="V94" s="431"/>
      <c r="W94" s="431"/>
      <c r="X94" s="431"/>
      <c r="Y94" s="431"/>
    </row>
    <row r="95" spans="1:25">
      <c r="A95" s="431"/>
      <c r="B95" s="431"/>
      <c r="C95" s="431"/>
      <c r="D95" s="431"/>
      <c r="E95" s="431"/>
      <c r="F95" s="431"/>
      <c r="G95" s="431"/>
      <c r="H95" s="431"/>
      <c r="I95" s="431"/>
      <c r="J95" s="431"/>
      <c r="K95" s="431"/>
      <c r="L95" s="431"/>
      <c r="M95" s="431"/>
      <c r="N95" s="431"/>
      <c r="O95" s="431"/>
      <c r="P95" s="431"/>
      <c r="Q95" s="431"/>
      <c r="R95" s="431"/>
      <c r="S95" s="431"/>
      <c r="T95" s="431"/>
      <c r="U95" s="431"/>
      <c r="V95" s="431"/>
      <c r="W95" s="431"/>
      <c r="X95" s="431"/>
      <c r="Y95" s="431"/>
    </row>
    <row r="96" spans="1:25">
      <c r="A96" s="431"/>
      <c r="B96" s="431"/>
      <c r="C96" s="431"/>
      <c r="D96" s="431"/>
      <c r="E96" s="431"/>
      <c r="F96" s="431"/>
      <c r="G96" s="431"/>
      <c r="H96" s="431"/>
      <c r="I96" s="431"/>
      <c r="J96" s="431"/>
      <c r="K96" s="431"/>
      <c r="L96" s="431"/>
      <c r="M96" s="431"/>
      <c r="N96" s="431"/>
      <c r="O96" s="431"/>
      <c r="P96" s="431"/>
      <c r="Q96" s="431"/>
      <c r="R96" s="431"/>
      <c r="S96" s="431"/>
      <c r="T96" s="431"/>
      <c r="U96" s="431"/>
      <c r="V96" s="431"/>
      <c r="W96" s="431"/>
      <c r="X96" s="431"/>
      <c r="Y96" s="431"/>
    </row>
    <row r="97" spans="1:25">
      <c r="A97" s="431"/>
      <c r="B97" s="431"/>
      <c r="C97" s="431"/>
      <c r="D97" s="431"/>
      <c r="E97" s="431"/>
      <c r="F97" s="431"/>
      <c r="G97" s="431"/>
      <c r="H97" s="431"/>
      <c r="I97" s="431"/>
      <c r="J97" s="431"/>
      <c r="K97" s="431"/>
      <c r="L97" s="431"/>
      <c r="M97" s="431"/>
      <c r="N97" s="431"/>
      <c r="O97" s="431"/>
      <c r="P97" s="431"/>
      <c r="Q97" s="431"/>
      <c r="R97" s="431"/>
      <c r="S97" s="431"/>
      <c r="T97" s="431"/>
      <c r="U97" s="431"/>
      <c r="V97" s="431"/>
      <c r="W97" s="431"/>
      <c r="X97" s="431"/>
      <c r="Y97" s="431"/>
    </row>
    <row r="98" spans="1:25">
      <c r="A98" s="431"/>
      <c r="B98" s="431"/>
      <c r="C98" s="431"/>
      <c r="D98" s="431"/>
      <c r="E98" s="431"/>
      <c r="F98" s="431"/>
      <c r="G98" s="431"/>
      <c r="H98" s="431"/>
      <c r="I98" s="431"/>
      <c r="J98" s="431"/>
      <c r="K98" s="431"/>
      <c r="L98" s="431"/>
      <c r="M98" s="431"/>
      <c r="N98" s="431"/>
      <c r="O98" s="431"/>
      <c r="P98" s="431"/>
      <c r="Q98" s="431"/>
      <c r="R98" s="431"/>
      <c r="S98" s="431"/>
      <c r="T98" s="431"/>
      <c r="U98" s="431"/>
      <c r="V98" s="431"/>
      <c r="W98" s="431"/>
      <c r="X98" s="431"/>
      <c r="Y98" s="431"/>
    </row>
    <row r="99" spans="1:25">
      <c r="A99" s="431"/>
      <c r="B99" s="431"/>
      <c r="C99" s="431"/>
      <c r="D99" s="431"/>
      <c r="E99" s="431"/>
      <c r="F99" s="431"/>
      <c r="G99" s="431"/>
      <c r="H99" s="431"/>
      <c r="I99" s="431"/>
      <c r="J99" s="431"/>
      <c r="K99" s="431"/>
      <c r="L99" s="431"/>
      <c r="M99" s="431"/>
      <c r="N99" s="431"/>
      <c r="O99" s="431"/>
      <c r="P99" s="431"/>
      <c r="Q99" s="431"/>
      <c r="R99" s="431"/>
      <c r="S99" s="431"/>
      <c r="T99" s="431"/>
      <c r="U99" s="431"/>
      <c r="V99" s="431"/>
      <c r="W99" s="431"/>
      <c r="X99" s="431"/>
      <c r="Y99" s="431"/>
    </row>
    <row r="100" spans="1:25">
      <c r="A100" s="431"/>
      <c r="B100" s="431"/>
      <c r="C100" s="431"/>
      <c r="D100" s="431"/>
      <c r="E100" s="431"/>
      <c r="F100" s="431"/>
      <c r="G100" s="431"/>
      <c r="H100" s="431"/>
      <c r="I100" s="431"/>
      <c r="J100" s="431"/>
      <c r="K100" s="431"/>
      <c r="L100" s="431"/>
      <c r="M100" s="431"/>
      <c r="N100" s="431"/>
      <c r="O100" s="431"/>
      <c r="P100" s="431"/>
      <c r="Q100" s="431"/>
      <c r="R100" s="431"/>
      <c r="S100" s="431"/>
      <c r="T100" s="431"/>
      <c r="U100" s="431"/>
      <c r="V100" s="431"/>
      <c r="W100" s="431"/>
      <c r="X100" s="431"/>
      <c r="Y100" s="431"/>
    </row>
    <row r="101" spans="1:25">
      <c r="A101" s="431"/>
      <c r="B101" s="431"/>
      <c r="C101" s="431"/>
      <c r="D101" s="431"/>
      <c r="E101" s="431"/>
      <c r="F101" s="431"/>
      <c r="G101" s="431"/>
      <c r="H101" s="431"/>
      <c r="I101" s="431"/>
      <c r="J101" s="431"/>
      <c r="K101" s="431"/>
      <c r="L101" s="431"/>
      <c r="M101" s="431"/>
      <c r="N101" s="431"/>
      <c r="O101" s="431"/>
      <c r="P101" s="431"/>
      <c r="Q101" s="431"/>
      <c r="R101" s="431"/>
      <c r="S101" s="431"/>
      <c r="T101" s="431"/>
      <c r="U101" s="431"/>
      <c r="V101" s="431"/>
      <c r="W101" s="431"/>
      <c r="X101" s="431"/>
      <c r="Y101" s="431"/>
    </row>
    <row r="102" spans="1:25">
      <c r="A102" s="431"/>
      <c r="B102" s="431"/>
      <c r="C102" s="431"/>
      <c r="D102" s="431"/>
      <c r="E102" s="431"/>
      <c r="F102" s="431"/>
      <c r="G102" s="431"/>
      <c r="H102" s="431"/>
      <c r="I102" s="431"/>
      <c r="J102" s="431"/>
      <c r="K102" s="431"/>
      <c r="L102" s="431"/>
      <c r="M102" s="431"/>
      <c r="N102" s="431"/>
      <c r="O102" s="431"/>
      <c r="P102" s="431"/>
      <c r="Q102" s="431"/>
      <c r="R102" s="431"/>
      <c r="S102" s="431"/>
      <c r="T102" s="431"/>
      <c r="U102" s="431"/>
      <c r="V102" s="431"/>
      <c r="W102" s="431"/>
      <c r="X102" s="431"/>
      <c r="Y102" s="431"/>
    </row>
    <row r="103" spans="1:25">
      <c r="A103" s="431"/>
      <c r="B103" s="431"/>
      <c r="C103" s="431"/>
      <c r="D103" s="431"/>
      <c r="E103" s="431"/>
      <c r="F103" s="431"/>
      <c r="G103" s="431"/>
      <c r="H103" s="431"/>
      <c r="I103" s="431"/>
      <c r="J103" s="431"/>
      <c r="K103" s="431"/>
      <c r="L103" s="431"/>
      <c r="M103" s="431"/>
      <c r="N103" s="431"/>
      <c r="O103" s="431"/>
      <c r="P103" s="431"/>
      <c r="Q103" s="431"/>
      <c r="R103" s="431"/>
      <c r="S103" s="431"/>
      <c r="T103" s="431"/>
      <c r="U103" s="431"/>
      <c r="V103" s="431"/>
      <c r="W103" s="431"/>
      <c r="X103" s="431"/>
      <c r="Y103" s="431"/>
    </row>
    <row r="104" spans="1:25">
      <c r="A104" s="431"/>
      <c r="B104" s="431"/>
      <c r="C104" s="431"/>
      <c r="D104" s="431"/>
      <c r="E104" s="431"/>
      <c r="F104" s="431"/>
      <c r="G104" s="431"/>
      <c r="H104" s="431"/>
      <c r="I104" s="431"/>
      <c r="J104" s="431"/>
      <c r="K104" s="431"/>
      <c r="L104" s="431"/>
      <c r="M104" s="431"/>
      <c r="N104" s="431"/>
      <c r="O104" s="431"/>
      <c r="P104" s="431"/>
      <c r="Q104" s="431"/>
      <c r="R104" s="431"/>
      <c r="S104" s="431"/>
      <c r="T104" s="431"/>
      <c r="U104" s="431"/>
      <c r="V104" s="431"/>
      <c r="W104" s="431"/>
      <c r="X104" s="431"/>
      <c r="Y104" s="431"/>
    </row>
    <row r="105" spans="1:25">
      <c r="A105" s="431"/>
      <c r="B105" s="431"/>
      <c r="C105" s="431"/>
      <c r="D105" s="431"/>
      <c r="E105" s="431"/>
      <c r="F105" s="431"/>
      <c r="G105" s="431"/>
      <c r="H105" s="431"/>
      <c r="I105" s="431"/>
      <c r="J105" s="431"/>
      <c r="K105" s="431"/>
      <c r="L105" s="431"/>
      <c r="M105" s="431"/>
      <c r="N105" s="431"/>
      <c r="O105" s="431"/>
      <c r="P105" s="431"/>
      <c r="Q105" s="431"/>
      <c r="R105" s="431"/>
      <c r="S105" s="431"/>
      <c r="T105" s="431"/>
      <c r="U105" s="431"/>
      <c r="V105" s="431"/>
      <c r="W105" s="431"/>
      <c r="X105" s="431"/>
      <c r="Y105" s="431"/>
    </row>
    <row r="106" spans="1:25">
      <c r="A106" s="431"/>
      <c r="B106" s="431"/>
      <c r="C106" s="431"/>
      <c r="D106" s="431"/>
      <c r="E106" s="431"/>
      <c r="F106" s="431"/>
      <c r="G106" s="431"/>
      <c r="H106" s="431"/>
      <c r="I106" s="431"/>
      <c r="J106" s="431"/>
      <c r="K106" s="431"/>
      <c r="L106" s="431"/>
      <c r="M106" s="431"/>
      <c r="N106" s="431"/>
      <c r="O106" s="431"/>
      <c r="P106" s="431"/>
      <c r="Q106" s="431"/>
      <c r="R106" s="431"/>
      <c r="S106" s="431"/>
      <c r="T106" s="431"/>
      <c r="U106" s="431"/>
      <c r="V106" s="431"/>
      <c r="W106" s="431"/>
      <c r="X106" s="431"/>
      <c r="Y106" s="431"/>
    </row>
    <row r="107" spans="1:25">
      <c r="A107" s="431"/>
      <c r="B107" s="431"/>
      <c r="C107" s="431"/>
      <c r="D107" s="431"/>
      <c r="E107" s="431"/>
      <c r="F107" s="431"/>
      <c r="G107" s="431"/>
      <c r="H107" s="431"/>
      <c r="I107" s="431"/>
      <c r="J107" s="431"/>
      <c r="K107" s="431"/>
      <c r="L107" s="431"/>
      <c r="M107" s="431"/>
      <c r="N107" s="431"/>
      <c r="O107" s="431"/>
      <c r="P107" s="431"/>
      <c r="Q107" s="431"/>
      <c r="R107" s="431"/>
      <c r="S107" s="431"/>
      <c r="T107" s="431"/>
      <c r="U107" s="431"/>
      <c r="V107" s="431"/>
      <c r="W107" s="431"/>
      <c r="X107" s="431"/>
      <c r="Y107" s="431"/>
    </row>
    <row r="108" spans="1:25">
      <c r="A108" s="431"/>
      <c r="B108" s="431"/>
      <c r="C108" s="431"/>
      <c r="D108" s="431"/>
      <c r="E108" s="431"/>
      <c r="F108" s="431"/>
      <c r="G108" s="431"/>
      <c r="H108" s="431"/>
      <c r="I108" s="431"/>
      <c r="J108" s="431"/>
      <c r="K108" s="431"/>
      <c r="L108" s="431"/>
      <c r="M108" s="431"/>
      <c r="N108" s="431"/>
      <c r="O108" s="431"/>
      <c r="P108" s="431"/>
      <c r="Q108" s="431"/>
      <c r="R108" s="431"/>
      <c r="S108" s="431"/>
      <c r="T108" s="431"/>
      <c r="U108" s="431"/>
      <c r="V108" s="431"/>
      <c r="W108" s="431"/>
      <c r="X108" s="431"/>
      <c r="Y108" s="431"/>
    </row>
    <row r="109" spans="1:25">
      <c r="A109" s="431"/>
      <c r="B109" s="431"/>
      <c r="C109" s="431"/>
      <c r="D109" s="431"/>
      <c r="E109" s="431"/>
      <c r="F109" s="431"/>
      <c r="G109" s="431"/>
      <c r="H109" s="431"/>
      <c r="I109" s="431"/>
      <c r="J109" s="431"/>
      <c r="K109" s="431"/>
      <c r="L109" s="431"/>
      <c r="M109" s="431"/>
      <c r="N109" s="431"/>
      <c r="O109" s="431"/>
      <c r="P109" s="431"/>
      <c r="Q109" s="431"/>
      <c r="R109" s="431"/>
      <c r="S109" s="431"/>
      <c r="T109" s="431"/>
      <c r="U109" s="431"/>
      <c r="V109" s="431"/>
      <c r="W109" s="431"/>
      <c r="X109" s="431"/>
      <c r="Y109" s="431"/>
    </row>
    <row r="110" spans="1:25">
      <c r="A110" s="431"/>
      <c r="B110" s="431"/>
      <c r="C110" s="431"/>
      <c r="D110" s="431"/>
      <c r="E110" s="431"/>
      <c r="F110" s="431"/>
      <c r="G110" s="431"/>
      <c r="H110" s="431"/>
      <c r="I110" s="431"/>
      <c r="J110" s="431"/>
      <c r="K110" s="431"/>
      <c r="L110" s="431"/>
      <c r="M110" s="431"/>
      <c r="N110" s="431"/>
      <c r="O110" s="431"/>
      <c r="P110" s="431"/>
      <c r="Q110" s="431"/>
      <c r="R110" s="431"/>
      <c r="S110" s="431"/>
      <c r="T110" s="431"/>
      <c r="U110" s="431"/>
      <c r="V110" s="431"/>
      <c r="W110" s="431"/>
      <c r="X110" s="431"/>
      <c r="Y110" s="431"/>
    </row>
    <row r="111" spans="1:25">
      <c r="A111" s="431"/>
      <c r="B111" s="431"/>
      <c r="C111" s="431"/>
      <c r="D111" s="431"/>
      <c r="E111" s="431"/>
      <c r="F111" s="431"/>
      <c r="G111" s="431"/>
      <c r="H111" s="431"/>
      <c r="I111" s="431"/>
      <c r="J111" s="431"/>
      <c r="K111" s="431"/>
      <c r="L111" s="431"/>
      <c r="M111" s="431"/>
      <c r="N111" s="431"/>
      <c r="O111" s="431"/>
      <c r="P111" s="431"/>
      <c r="Q111" s="431"/>
      <c r="R111" s="431"/>
      <c r="S111" s="431"/>
      <c r="T111" s="431"/>
      <c r="U111" s="431"/>
      <c r="V111" s="431"/>
      <c r="W111" s="431"/>
      <c r="X111" s="431"/>
      <c r="Y111" s="431"/>
    </row>
    <row r="112" spans="1:25">
      <c r="A112" s="431"/>
      <c r="B112" s="431"/>
      <c r="C112" s="431"/>
      <c r="D112" s="431"/>
      <c r="E112" s="431"/>
      <c r="F112" s="431"/>
      <c r="G112" s="431"/>
      <c r="H112" s="431"/>
      <c r="I112" s="431"/>
      <c r="J112" s="431"/>
      <c r="K112" s="431"/>
      <c r="L112" s="431"/>
      <c r="M112" s="431"/>
      <c r="N112" s="431"/>
      <c r="O112" s="431"/>
      <c r="P112" s="431"/>
      <c r="Q112" s="431"/>
      <c r="R112" s="431"/>
      <c r="S112" s="431"/>
      <c r="T112" s="431"/>
      <c r="U112" s="431"/>
      <c r="V112" s="431"/>
      <c r="W112" s="431"/>
      <c r="X112" s="431"/>
      <c r="Y112" s="431"/>
    </row>
    <row r="113" spans="1:25">
      <c r="A113" s="431"/>
      <c r="B113" s="431"/>
      <c r="C113" s="431"/>
      <c r="D113" s="431"/>
      <c r="E113" s="431"/>
      <c r="F113" s="431"/>
      <c r="G113" s="431"/>
      <c r="H113" s="431"/>
      <c r="I113" s="431"/>
      <c r="J113" s="431"/>
      <c r="K113" s="431"/>
      <c r="L113" s="431"/>
      <c r="M113" s="431"/>
      <c r="N113" s="431"/>
      <c r="O113" s="431"/>
      <c r="P113" s="431"/>
      <c r="Q113" s="431"/>
      <c r="R113" s="431"/>
      <c r="S113" s="431"/>
      <c r="T113" s="431"/>
      <c r="U113" s="431"/>
      <c r="V113" s="431"/>
      <c r="W113" s="431"/>
      <c r="X113" s="431"/>
      <c r="Y113" s="431"/>
    </row>
    <row r="114" spans="1:25">
      <c r="A114" s="431"/>
      <c r="B114" s="431"/>
      <c r="C114" s="431"/>
      <c r="D114" s="431"/>
      <c r="E114" s="431"/>
      <c r="F114" s="431"/>
      <c r="G114" s="431"/>
      <c r="H114" s="431"/>
      <c r="I114" s="431"/>
      <c r="J114" s="431"/>
      <c r="K114" s="431"/>
      <c r="L114" s="431"/>
      <c r="M114" s="431"/>
      <c r="N114" s="431"/>
      <c r="O114" s="431"/>
      <c r="P114" s="431"/>
      <c r="Q114" s="431"/>
      <c r="R114" s="431"/>
      <c r="S114" s="431"/>
      <c r="T114" s="431"/>
      <c r="U114" s="431"/>
      <c r="V114" s="431"/>
      <c r="W114" s="431"/>
      <c r="X114" s="431"/>
      <c r="Y114" s="431"/>
    </row>
    <row r="115" spans="1:25">
      <c r="A115" s="431"/>
      <c r="B115" s="431"/>
      <c r="C115" s="431"/>
      <c r="D115" s="431"/>
      <c r="E115" s="431"/>
      <c r="F115" s="431"/>
      <c r="G115" s="431"/>
      <c r="H115" s="431"/>
      <c r="I115" s="431"/>
      <c r="J115" s="431"/>
      <c r="K115" s="431"/>
      <c r="L115" s="431"/>
      <c r="M115" s="431"/>
      <c r="N115" s="431"/>
      <c r="O115" s="431"/>
      <c r="P115" s="431"/>
      <c r="Q115" s="431"/>
      <c r="R115" s="431"/>
      <c r="S115" s="431"/>
      <c r="T115" s="431"/>
      <c r="U115" s="431"/>
      <c r="V115" s="431"/>
      <c r="W115" s="431"/>
      <c r="X115" s="431"/>
      <c r="Y115" s="431"/>
    </row>
    <row r="116" spans="1:25">
      <c r="A116" s="431"/>
      <c r="B116" s="431"/>
      <c r="C116" s="431"/>
      <c r="D116" s="431"/>
      <c r="E116" s="431"/>
      <c r="F116" s="431"/>
      <c r="G116" s="431"/>
      <c r="H116" s="431"/>
      <c r="I116" s="431"/>
      <c r="J116" s="431"/>
      <c r="K116" s="431"/>
      <c r="L116" s="431"/>
      <c r="M116" s="431"/>
      <c r="N116" s="431"/>
      <c r="O116" s="431"/>
      <c r="P116" s="431"/>
      <c r="Q116" s="431"/>
      <c r="R116" s="431"/>
      <c r="S116" s="431"/>
      <c r="T116" s="431"/>
      <c r="U116" s="431"/>
      <c r="V116" s="431"/>
      <c r="W116" s="431"/>
      <c r="X116" s="431"/>
      <c r="Y116" s="431"/>
    </row>
    <row r="117" spans="1:25">
      <c r="A117" s="431"/>
      <c r="B117" s="431"/>
      <c r="C117" s="431"/>
      <c r="D117" s="431"/>
      <c r="E117" s="431"/>
      <c r="F117" s="431"/>
      <c r="G117" s="431"/>
      <c r="H117" s="431"/>
      <c r="I117" s="431"/>
      <c r="J117" s="431"/>
      <c r="K117" s="431"/>
      <c r="L117" s="431"/>
      <c r="M117" s="431"/>
      <c r="N117" s="431"/>
      <c r="O117" s="431"/>
      <c r="P117" s="431"/>
      <c r="Q117" s="431"/>
      <c r="R117" s="431"/>
      <c r="S117" s="431"/>
      <c r="T117" s="431"/>
      <c r="U117" s="431"/>
      <c r="V117" s="431"/>
      <c r="W117" s="431"/>
      <c r="X117" s="431"/>
      <c r="Y117" s="431"/>
    </row>
    <row r="118" spans="1:25">
      <c r="A118" s="431"/>
      <c r="B118" s="431"/>
      <c r="C118" s="431"/>
      <c r="D118" s="431"/>
      <c r="E118" s="431"/>
      <c r="F118" s="431"/>
      <c r="G118" s="431"/>
      <c r="H118" s="431"/>
      <c r="I118" s="431"/>
      <c r="J118" s="431"/>
      <c r="K118" s="431"/>
      <c r="L118" s="431"/>
      <c r="M118" s="431"/>
      <c r="N118" s="431"/>
      <c r="O118" s="431"/>
      <c r="P118" s="431"/>
      <c r="Q118" s="431"/>
      <c r="R118" s="431"/>
      <c r="S118" s="431"/>
      <c r="T118" s="431"/>
      <c r="U118" s="431"/>
      <c r="V118" s="431"/>
      <c r="W118" s="431"/>
      <c r="X118" s="431"/>
      <c r="Y118" s="431"/>
    </row>
    <row r="119" spans="1:25">
      <c r="A119" s="431"/>
      <c r="B119" s="431"/>
      <c r="C119" s="431"/>
      <c r="D119" s="431"/>
      <c r="E119" s="431"/>
      <c r="F119" s="431"/>
      <c r="G119" s="431"/>
      <c r="H119" s="431"/>
      <c r="I119" s="431"/>
      <c r="J119" s="431"/>
      <c r="K119" s="431"/>
      <c r="L119" s="431"/>
      <c r="M119" s="431"/>
      <c r="N119" s="431"/>
      <c r="O119" s="431"/>
      <c r="P119" s="431"/>
      <c r="Q119" s="431"/>
      <c r="R119" s="431"/>
      <c r="S119" s="431"/>
      <c r="T119" s="431"/>
      <c r="U119" s="431"/>
      <c r="V119" s="431"/>
      <c r="W119" s="431"/>
      <c r="X119" s="431"/>
      <c r="Y119" s="431"/>
    </row>
    <row r="120" spans="1:25">
      <c r="A120" s="431"/>
      <c r="B120" s="431"/>
      <c r="C120" s="431"/>
      <c r="D120" s="431"/>
      <c r="E120" s="431"/>
      <c r="F120" s="431"/>
      <c r="G120" s="431"/>
      <c r="H120" s="431"/>
      <c r="I120" s="431"/>
      <c r="J120" s="431"/>
      <c r="K120" s="431"/>
      <c r="L120" s="431"/>
      <c r="M120" s="431"/>
      <c r="N120" s="431"/>
      <c r="O120" s="431"/>
      <c r="P120" s="431"/>
      <c r="Q120" s="431"/>
      <c r="R120" s="431"/>
      <c r="S120" s="431"/>
      <c r="T120" s="431"/>
      <c r="U120" s="431"/>
      <c r="V120" s="431"/>
      <c r="W120" s="431"/>
      <c r="X120" s="431"/>
      <c r="Y120" s="431"/>
    </row>
    <row r="121" spans="1:25">
      <c r="A121" s="431"/>
      <c r="B121" s="431"/>
      <c r="C121" s="431"/>
      <c r="D121" s="431"/>
      <c r="E121" s="431"/>
      <c r="F121" s="431"/>
      <c r="G121" s="431"/>
      <c r="H121" s="431"/>
      <c r="I121" s="431"/>
      <c r="J121" s="431"/>
      <c r="K121" s="431"/>
      <c r="L121" s="431"/>
      <c r="M121" s="431"/>
      <c r="N121" s="431"/>
      <c r="O121" s="431"/>
      <c r="P121" s="431"/>
      <c r="Q121" s="431"/>
      <c r="R121" s="431"/>
      <c r="S121" s="431"/>
      <c r="T121" s="431"/>
      <c r="U121" s="431"/>
      <c r="V121" s="431"/>
      <c r="W121" s="431"/>
      <c r="X121" s="431"/>
      <c r="Y121" s="431"/>
    </row>
    <row r="122" spans="1:25">
      <c r="A122" s="431"/>
      <c r="B122" s="431"/>
      <c r="C122" s="431"/>
      <c r="D122" s="431"/>
      <c r="E122" s="431"/>
      <c r="F122" s="431"/>
      <c r="G122" s="431"/>
      <c r="H122" s="431"/>
      <c r="I122" s="431"/>
      <c r="J122" s="431"/>
      <c r="K122" s="431"/>
      <c r="L122" s="431"/>
      <c r="M122" s="431"/>
      <c r="N122" s="431"/>
      <c r="O122" s="431"/>
      <c r="P122" s="431"/>
      <c r="Q122" s="431"/>
      <c r="R122" s="431"/>
      <c r="S122" s="431"/>
      <c r="T122" s="431"/>
      <c r="U122" s="431"/>
      <c r="V122" s="431"/>
      <c r="W122" s="431"/>
      <c r="X122" s="431"/>
      <c r="Y122" s="431"/>
    </row>
    <row r="123" spans="1:25">
      <c r="A123" s="431"/>
      <c r="B123" s="431"/>
      <c r="C123" s="431"/>
      <c r="D123" s="431"/>
      <c r="E123" s="431"/>
      <c r="F123" s="431"/>
      <c r="G123" s="431"/>
      <c r="H123" s="431"/>
      <c r="I123" s="431"/>
      <c r="J123" s="431"/>
      <c r="K123" s="431"/>
      <c r="L123" s="431"/>
      <c r="M123" s="431"/>
      <c r="N123" s="431"/>
      <c r="O123" s="431"/>
      <c r="P123" s="431"/>
      <c r="Q123" s="431"/>
      <c r="R123" s="431"/>
      <c r="S123" s="431"/>
      <c r="T123" s="431"/>
      <c r="U123" s="431"/>
      <c r="V123" s="431"/>
      <c r="W123" s="431"/>
      <c r="X123" s="431"/>
      <c r="Y123" s="431"/>
    </row>
    <row r="124" spans="1:25">
      <c r="A124" s="431"/>
      <c r="B124" s="431"/>
      <c r="C124" s="431"/>
      <c r="D124" s="431"/>
      <c r="E124" s="431"/>
      <c r="F124" s="431"/>
      <c r="G124" s="431"/>
      <c r="H124" s="431"/>
      <c r="I124" s="431"/>
      <c r="J124" s="431"/>
      <c r="K124" s="431"/>
      <c r="L124" s="431"/>
      <c r="M124" s="431"/>
      <c r="N124" s="431"/>
      <c r="O124" s="431"/>
      <c r="P124" s="431"/>
      <c r="Q124" s="431"/>
      <c r="R124" s="431"/>
      <c r="S124" s="431"/>
      <c r="T124" s="431"/>
      <c r="U124" s="431"/>
      <c r="V124" s="431"/>
      <c r="W124" s="431"/>
      <c r="X124" s="431"/>
      <c r="Y124" s="431"/>
    </row>
    <row r="125" spans="1:25">
      <c r="A125" s="431"/>
      <c r="B125" s="431"/>
      <c r="C125" s="431"/>
      <c r="D125" s="431"/>
      <c r="E125" s="431"/>
      <c r="F125" s="431"/>
      <c r="G125" s="431"/>
      <c r="H125" s="431"/>
      <c r="I125" s="431"/>
      <c r="J125" s="431"/>
      <c r="K125" s="431"/>
      <c r="L125" s="431"/>
      <c r="M125" s="431"/>
      <c r="N125" s="431"/>
      <c r="O125" s="431"/>
      <c r="P125" s="431"/>
      <c r="Q125" s="431"/>
      <c r="R125" s="431"/>
      <c r="S125" s="431"/>
      <c r="T125" s="431"/>
      <c r="U125" s="431"/>
      <c r="V125" s="431"/>
      <c r="W125" s="431"/>
      <c r="X125" s="431"/>
      <c r="Y125" s="431"/>
    </row>
    <row r="126" spans="1:25">
      <c r="A126" s="431"/>
      <c r="B126" s="431"/>
      <c r="C126" s="431"/>
      <c r="D126" s="431"/>
      <c r="E126" s="431"/>
      <c r="F126" s="431"/>
      <c r="G126" s="431"/>
      <c r="H126" s="431"/>
      <c r="I126" s="431"/>
      <c r="J126" s="431"/>
      <c r="K126" s="431"/>
      <c r="L126" s="431"/>
      <c r="M126" s="431"/>
      <c r="N126" s="431"/>
      <c r="O126" s="431"/>
      <c r="P126" s="431"/>
      <c r="Q126" s="431"/>
      <c r="R126" s="431"/>
      <c r="S126" s="431"/>
      <c r="T126" s="431"/>
      <c r="U126" s="431"/>
      <c r="V126" s="431"/>
      <c r="W126" s="431"/>
      <c r="X126" s="431"/>
      <c r="Y126" s="431"/>
    </row>
    <row r="127" spans="1:25">
      <c r="A127" s="431"/>
      <c r="B127" s="431"/>
      <c r="C127" s="431"/>
      <c r="D127" s="431"/>
      <c r="E127" s="431"/>
      <c r="F127" s="431"/>
      <c r="G127" s="431"/>
      <c r="H127" s="431"/>
      <c r="I127" s="431"/>
      <c r="J127" s="431"/>
      <c r="K127" s="431"/>
      <c r="L127" s="431"/>
      <c r="M127" s="431"/>
      <c r="N127" s="431"/>
      <c r="O127" s="431"/>
      <c r="P127" s="431"/>
      <c r="Q127" s="431"/>
      <c r="R127" s="431"/>
      <c r="S127" s="431"/>
      <c r="T127" s="431"/>
      <c r="U127" s="431"/>
      <c r="V127" s="431"/>
      <c r="W127" s="431"/>
      <c r="X127" s="431"/>
      <c r="Y127" s="431"/>
    </row>
    <row r="128" spans="1:25">
      <c r="A128" s="431"/>
      <c r="B128" s="431"/>
      <c r="C128" s="431"/>
      <c r="D128" s="431"/>
      <c r="E128" s="431"/>
      <c r="F128" s="431"/>
      <c r="G128" s="431"/>
      <c r="H128" s="431"/>
      <c r="I128" s="431"/>
      <c r="J128" s="431"/>
      <c r="K128" s="431"/>
      <c r="L128" s="431"/>
      <c r="M128" s="431"/>
      <c r="N128" s="431"/>
      <c r="O128" s="431"/>
      <c r="P128" s="431"/>
      <c r="Q128" s="431"/>
      <c r="R128" s="431"/>
      <c r="S128" s="431"/>
      <c r="T128" s="431"/>
      <c r="U128" s="431"/>
      <c r="V128" s="431"/>
      <c r="W128" s="431"/>
      <c r="X128" s="431"/>
      <c r="Y128" s="431"/>
    </row>
    <row r="129" spans="1:25">
      <c r="A129" s="431"/>
      <c r="B129" s="431"/>
      <c r="C129" s="431"/>
      <c r="D129" s="431"/>
      <c r="E129" s="431"/>
      <c r="F129" s="431"/>
      <c r="G129" s="431"/>
      <c r="H129" s="431"/>
      <c r="I129" s="431"/>
      <c r="J129" s="431"/>
      <c r="K129" s="431"/>
      <c r="L129" s="431"/>
      <c r="M129" s="431"/>
      <c r="N129" s="431"/>
      <c r="O129" s="431"/>
      <c r="P129" s="431"/>
      <c r="Q129" s="431"/>
      <c r="R129" s="431"/>
      <c r="S129" s="431"/>
      <c r="T129" s="431"/>
      <c r="U129" s="431"/>
      <c r="V129" s="431"/>
      <c r="W129" s="431"/>
      <c r="X129" s="431"/>
      <c r="Y129" s="431"/>
    </row>
    <row r="130" spans="1:25">
      <c r="A130" s="431"/>
      <c r="B130" s="431"/>
      <c r="C130" s="431"/>
      <c r="D130" s="431"/>
      <c r="E130" s="431"/>
      <c r="F130" s="431"/>
      <c r="G130" s="431"/>
      <c r="H130" s="431"/>
      <c r="I130" s="431"/>
      <c r="J130" s="431"/>
      <c r="K130" s="431"/>
      <c r="L130" s="431"/>
      <c r="M130" s="431"/>
      <c r="N130" s="431"/>
      <c r="O130" s="431"/>
      <c r="P130" s="431"/>
      <c r="Q130" s="431"/>
      <c r="R130" s="431"/>
      <c r="S130" s="431"/>
      <c r="T130" s="431"/>
      <c r="U130" s="431"/>
      <c r="V130" s="431"/>
      <c r="W130" s="431"/>
      <c r="X130" s="431"/>
      <c r="Y130" s="431"/>
    </row>
    <row r="131" spans="1:25">
      <c r="A131" s="431"/>
      <c r="B131" s="431"/>
      <c r="C131" s="431"/>
      <c r="D131" s="431"/>
      <c r="E131" s="431"/>
      <c r="F131" s="431"/>
      <c r="G131" s="431"/>
      <c r="H131" s="431"/>
      <c r="I131" s="431"/>
      <c r="J131" s="431"/>
      <c r="K131" s="431"/>
      <c r="L131" s="431"/>
      <c r="M131" s="431"/>
      <c r="N131" s="431"/>
      <c r="O131" s="431"/>
      <c r="P131" s="431"/>
      <c r="Q131" s="431"/>
      <c r="R131" s="431"/>
      <c r="S131" s="431"/>
      <c r="T131" s="431"/>
      <c r="U131" s="431"/>
      <c r="V131" s="431"/>
      <c r="W131" s="431"/>
      <c r="X131" s="431"/>
      <c r="Y131" s="431"/>
    </row>
    <row r="132" spans="1:25">
      <c r="A132" s="431"/>
      <c r="B132" s="431"/>
      <c r="C132" s="431"/>
      <c r="D132" s="431"/>
      <c r="E132" s="431"/>
      <c r="F132" s="431"/>
      <c r="G132" s="431"/>
      <c r="H132" s="431"/>
      <c r="I132" s="431"/>
      <c r="J132" s="431"/>
      <c r="K132" s="431"/>
      <c r="L132" s="431"/>
      <c r="M132" s="431"/>
      <c r="N132" s="431"/>
      <c r="O132" s="431"/>
      <c r="P132" s="431"/>
      <c r="Q132" s="431"/>
      <c r="R132" s="431"/>
      <c r="S132" s="431"/>
      <c r="T132" s="431"/>
      <c r="U132" s="431"/>
      <c r="V132" s="431"/>
      <c r="W132" s="431"/>
      <c r="X132" s="431"/>
      <c r="Y132" s="431"/>
    </row>
    <row r="133" spans="1:25">
      <c r="A133" s="431"/>
      <c r="B133" s="431"/>
      <c r="C133" s="431"/>
      <c r="D133" s="431"/>
      <c r="E133" s="431"/>
      <c r="F133" s="431"/>
      <c r="G133" s="431"/>
      <c r="H133" s="431"/>
      <c r="I133" s="431"/>
      <c r="J133" s="431"/>
      <c r="K133" s="431"/>
      <c r="L133" s="431"/>
      <c r="M133" s="431"/>
      <c r="N133" s="431"/>
      <c r="O133" s="431"/>
      <c r="P133" s="431"/>
      <c r="Q133" s="431"/>
      <c r="R133" s="431"/>
      <c r="S133" s="431"/>
      <c r="T133" s="431"/>
      <c r="U133" s="431"/>
      <c r="V133" s="431"/>
      <c r="W133" s="431"/>
      <c r="X133" s="431"/>
      <c r="Y133" s="431"/>
    </row>
    <row r="134" spans="1:25">
      <c r="A134" s="431"/>
      <c r="B134" s="431"/>
      <c r="C134" s="431"/>
      <c r="D134" s="431"/>
      <c r="E134" s="431"/>
      <c r="F134" s="431"/>
      <c r="G134" s="431"/>
      <c r="H134" s="431"/>
      <c r="I134" s="431"/>
      <c r="J134" s="431"/>
      <c r="K134" s="431"/>
      <c r="L134" s="431"/>
      <c r="M134" s="431"/>
      <c r="N134" s="431"/>
      <c r="O134" s="431"/>
      <c r="P134" s="431"/>
      <c r="Q134" s="431"/>
      <c r="R134" s="431"/>
      <c r="S134" s="431"/>
      <c r="T134" s="431"/>
      <c r="U134" s="431"/>
      <c r="V134" s="431"/>
      <c r="W134" s="431"/>
      <c r="X134" s="431"/>
      <c r="Y134" s="431"/>
    </row>
    <row r="135" spans="1:25">
      <c r="A135" s="431"/>
      <c r="B135" s="431"/>
      <c r="C135" s="431"/>
      <c r="D135" s="431"/>
      <c r="E135" s="431"/>
      <c r="F135" s="431"/>
      <c r="G135" s="431"/>
      <c r="H135" s="431"/>
      <c r="I135" s="431"/>
      <c r="J135" s="431"/>
      <c r="K135" s="431"/>
      <c r="L135" s="431"/>
      <c r="M135" s="431"/>
      <c r="N135" s="431"/>
      <c r="O135" s="431"/>
      <c r="P135" s="431"/>
      <c r="Q135" s="431"/>
      <c r="R135" s="431"/>
      <c r="S135" s="431"/>
      <c r="T135" s="431"/>
      <c r="U135" s="431"/>
      <c r="V135" s="431"/>
      <c r="W135" s="431"/>
      <c r="X135" s="431"/>
      <c r="Y135" s="431"/>
    </row>
    <row r="136" spans="1:25">
      <c r="A136" s="431"/>
      <c r="B136" s="431"/>
      <c r="C136" s="431"/>
      <c r="D136" s="431"/>
      <c r="E136" s="431"/>
      <c r="F136" s="431"/>
      <c r="G136" s="431"/>
      <c r="H136" s="431"/>
      <c r="I136" s="431"/>
      <c r="J136" s="431"/>
      <c r="K136" s="431"/>
      <c r="L136" s="431"/>
      <c r="M136" s="431"/>
      <c r="N136" s="431"/>
      <c r="O136" s="431"/>
      <c r="P136" s="431"/>
      <c r="Q136" s="431"/>
      <c r="R136" s="431"/>
      <c r="S136" s="431"/>
      <c r="T136" s="431"/>
      <c r="U136" s="431"/>
      <c r="V136" s="431"/>
      <c r="W136" s="431"/>
      <c r="X136" s="431"/>
      <c r="Y136" s="431"/>
    </row>
    <row r="137" spans="1:25">
      <c r="A137" s="431"/>
      <c r="B137" s="431"/>
      <c r="C137" s="431"/>
      <c r="D137" s="431"/>
      <c r="E137" s="431"/>
      <c r="F137" s="431"/>
      <c r="G137" s="431"/>
      <c r="H137" s="431"/>
      <c r="I137" s="431"/>
      <c r="J137" s="431"/>
      <c r="K137" s="431"/>
      <c r="L137" s="431"/>
      <c r="M137" s="431"/>
      <c r="N137" s="431"/>
      <c r="O137" s="431"/>
      <c r="P137" s="431"/>
      <c r="Q137" s="431"/>
      <c r="R137" s="431"/>
      <c r="S137" s="431"/>
      <c r="T137" s="431"/>
      <c r="U137" s="431"/>
      <c r="V137" s="431"/>
      <c r="W137" s="431"/>
      <c r="X137" s="431"/>
      <c r="Y137" s="431"/>
    </row>
    <row r="138" spans="1:25">
      <c r="A138" s="431"/>
      <c r="B138" s="431"/>
      <c r="C138" s="431"/>
      <c r="D138" s="431"/>
      <c r="E138" s="431"/>
      <c r="F138" s="431"/>
      <c r="G138" s="431"/>
      <c r="H138" s="431"/>
      <c r="I138" s="431"/>
      <c r="J138" s="431"/>
      <c r="K138" s="431"/>
      <c r="L138" s="431"/>
      <c r="M138" s="431"/>
      <c r="N138" s="431"/>
      <c r="O138" s="431"/>
      <c r="P138" s="431"/>
      <c r="Q138" s="431"/>
      <c r="R138" s="431"/>
      <c r="S138" s="431"/>
      <c r="T138" s="431"/>
      <c r="U138" s="431"/>
      <c r="V138" s="431"/>
      <c r="W138" s="431"/>
      <c r="X138" s="431"/>
      <c r="Y138" s="431"/>
    </row>
    <row r="139" spans="1:25">
      <c r="A139" s="431"/>
      <c r="B139" s="431"/>
      <c r="C139" s="431"/>
      <c r="D139" s="431"/>
      <c r="E139" s="431"/>
      <c r="F139" s="431"/>
      <c r="G139" s="431"/>
      <c r="H139" s="431"/>
      <c r="I139" s="431"/>
      <c r="J139" s="431"/>
      <c r="K139" s="431"/>
      <c r="L139" s="431"/>
      <c r="M139" s="431"/>
      <c r="N139" s="431"/>
      <c r="O139" s="431"/>
      <c r="P139" s="431"/>
      <c r="Q139" s="431"/>
      <c r="R139" s="431"/>
      <c r="S139" s="431"/>
      <c r="T139" s="431"/>
      <c r="U139" s="431"/>
      <c r="V139" s="431"/>
      <c r="W139" s="431"/>
      <c r="X139" s="431"/>
      <c r="Y139" s="431"/>
    </row>
    <row r="140" spans="1:25">
      <c r="A140" s="431"/>
      <c r="B140" s="431"/>
      <c r="C140" s="431"/>
      <c r="D140" s="431"/>
      <c r="E140" s="431"/>
      <c r="F140" s="431"/>
      <c r="G140" s="431"/>
      <c r="H140" s="431"/>
      <c r="I140" s="431"/>
      <c r="J140" s="431"/>
      <c r="K140" s="431"/>
      <c r="L140" s="431"/>
      <c r="M140" s="431"/>
      <c r="N140" s="431"/>
      <c r="O140" s="431"/>
      <c r="P140" s="431"/>
      <c r="Q140" s="431"/>
      <c r="R140" s="431"/>
      <c r="S140" s="431"/>
      <c r="T140" s="431"/>
      <c r="U140" s="431"/>
      <c r="V140" s="431"/>
      <c r="W140" s="431"/>
      <c r="X140" s="431"/>
      <c r="Y140" s="431"/>
    </row>
    <row r="141" spans="1:25">
      <c r="A141" s="431"/>
      <c r="B141" s="431"/>
      <c r="C141" s="431"/>
      <c r="D141" s="431"/>
      <c r="E141" s="431"/>
      <c r="F141" s="431"/>
      <c r="G141" s="431"/>
      <c r="H141" s="431"/>
      <c r="I141" s="431"/>
      <c r="J141" s="431"/>
      <c r="K141" s="431"/>
      <c r="L141" s="431"/>
      <c r="M141" s="431"/>
      <c r="N141" s="431"/>
      <c r="O141" s="431"/>
      <c r="P141" s="431"/>
      <c r="Q141" s="431"/>
      <c r="R141" s="431"/>
      <c r="S141" s="431"/>
      <c r="T141" s="431"/>
      <c r="U141" s="431"/>
      <c r="V141" s="431"/>
      <c r="W141" s="431"/>
      <c r="X141" s="431"/>
      <c r="Y141" s="431"/>
    </row>
    <row r="142" spans="1:25">
      <c r="A142" s="431"/>
      <c r="B142" s="431"/>
      <c r="C142" s="431"/>
      <c r="D142" s="431"/>
      <c r="E142" s="431"/>
      <c r="F142" s="431"/>
      <c r="G142" s="431"/>
      <c r="H142" s="431"/>
      <c r="I142" s="431"/>
      <c r="J142" s="431"/>
      <c r="K142" s="431"/>
      <c r="L142" s="431"/>
      <c r="M142" s="431"/>
      <c r="N142" s="431"/>
      <c r="O142" s="431"/>
      <c r="P142" s="431"/>
      <c r="Q142" s="431"/>
      <c r="R142" s="431"/>
      <c r="S142" s="431"/>
      <c r="T142" s="431"/>
      <c r="U142" s="431"/>
      <c r="V142" s="431"/>
      <c r="W142" s="431"/>
      <c r="X142" s="431"/>
      <c r="Y142" s="431"/>
    </row>
    <row r="143" spans="1:25">
      <c r="A143" s="431"/>
      <c r="B143" s="431"/>
      <c r="C143" s="431"/>
      <c r="D143" s="431"/>
      <c r="E143" s="431"/>
      <c r="F143" s="431"/>
      <c r="G143" s="431"/>
      <c r="H143" s="431"/>
      <c r="I143" s="431"/>
      <c r="J143" s="431"/>
      <c r="K143" s="431"/>
      <c r="L143" s="431"/>
      <c r="M143" s="431"/>
      <c r="N143" s="431"/>
      <c r="O143" s="431"/>
      <c r="P143" s="431"/>
      <c r="Q143" s="431"/>
      <c r="R143" s="431"/>
      <c r="S143" s="431"/>
      <c r="T143" s="431"/>
      <c r="U143" s="431"/>
      <c r="V143" s="431"/>
      <c r="W143" s="431"/>
      <c r="X143" s="431"/>
      <c r="Y143" s="431"/>
    </row>
    <row r="144" spans="1:25">
      <c r="A144" s="431"/>
      <c r="B144" s="431"/>
      <c r="C144" s="431"/>
      <c r="D144" s="431"/>
      <c r="E144" s="431"/>
      <c r="F144" s="431"/>
      <c r="G144" s="431"/>
      <c r="H144" s="431"/>
      <c r="I144" s="431"/>
      <c r="J144" s="431"/>
      <c r="K144" s="431"/>
      <c r="L144" s="431"/>
      <c r="M144" s="431"/>
      <c r="N144" s="431"/>
      <c r="O144" s="431"/>
      <c r="P144" s="431"/>
      <c r="Q144" s="431"/>
      <c r="R144" s="431"/>
      <c r="S144" s="431"/>
      <c r="T144" s="431"/>
      <c r="U144" s="431"/>
      <c r="V144" s="431"/>
      <c r="W144" s="431"/>
      <c r="X144" s="431"/>
      <c r="Y144" s="431"/>
    </row>
    <row r="145" spans="1:25">
      <c r="A145" s="431"/>
      <c r="B145" s="431"/>
      <c r="C145" s="431"/>
      <c r="D145" s="431"/>
      <c r="E145" s="431"/>
      <c r="F145" s="431"/>
      <c r="G145" s="431"/>
      <c r="H145" s="431"/>
      <c r="I145" s="431"/>
      <c r="J145" s="431"/>
      <c r="K145" s="431"/>
      <c r="L145" s="431"/>
      <c r="M145" s="431"/>
      <c r="N145" s="431"/>
      <c r="O145" s="431"/>
      <c r="P145" s="431"/>
      <c r="Q145" s="431"/>
      <c r="R145" s="431"/>
      <c r="S145" s="431"/>
      <c r="T145" s="431"/>
      <c r="U145" s="431"/>
      <c r="V145" s="431"/>
      <c r="W145" s="431"/>
      <c r="X145" s="431"/>
      <c r="Y145" s="431"/>
    </row>
    <row r="146" spans="1:25">
      <c r="A146" s="431"/>
      <c r="B146" s="431"/>
      <c r="C146" s="431"/>
      <c r="D146" s="431"/>
      <c r="E146" s="431"/>
      <c r="F146" s="431"/>
      <c r="G146" s="431"/>
      <c r="H146" s="431"/>
      <c r="I146" s="431"/>
      <c r="J146" s="431"/>
      <c r="K146" s="431"/>
      <c r="L146" s="431"/>
      <c r="M146" s="431"/>
      <c r="N146" s="431"/>
      <c r="O146" s="431"/>
      <c r="P146" s="431"/>
      <c r="Q146" s="431"/>
      <c r="R146" s="431"/>
      <c r="S146" s="431"/>
      <c r="T146" s="431"/>
      <c r="U146" s="431"/>
      <c r="V146" s="431"/>
      <c r="W146" s="431"/>
      <c r="X146" s="431"/>
      <c r="Y146" s="431"/>
    </row>
    <row r="147" spans="1:25">
      <c r="A147" s="431"/>
      <c r="B147" s="431"/>
      <c r="C147" s="431"/>
      <c r="D147" s="431"/>
      <c r="E147" s="431"/>
      <c r="F147" s="431"/>
      <c r="G147" s="431"/>
      <c r="H147" s="431"/>
      <c r="I147" s="431"/>
      <c r="J147" s="431"/>
      <c r="K147" s="431"/>
      <c r="L147" s="431"/>
      <c r="M147" s="431"/>
      <c r="N147" s="431"/>
      <c r="O147" s="431"/>
      <c r="P147" s="431"/>
      <c r="Q147" s="431"/>
      <c r="R147" s="431"/>
      <c r="S147" s="431"/>
      <c r="T147" s="431"/>
      <c r="U147" s="431"/>
      <c r="V147" s="431"/>
      <c r="W147" s="431"/>
      <c r="X147" s="431"/>
      <c r="Y147" s="431"/>
    </row>
    <row r="148" spans="1:25">
      <c r="A148" s="431"/>
      <c r="B148" s="431"/>
      <c r="C148" s="431"/>
      <c r="D148" s="431"/>
      <c r="E148" s="431"/>
      <c r="F148" s="431"/>
      <c r="G148" s="431"/>
      <c r="H148" s="431"/>
      <c r="I148" s="431"/>
      <c r="J148" s="431"/>
      <c r="K148" s="431"/>
      <c r="L148" s="431"/>
      <c r="M148" s="431"/>
      <c r="N148" s="431"/>
      <c r="O148" s="431"/>
      <c r="P148" s="431"/>
      <c r="Q148" s="431"/>
      <c r="R148" s="431"/>
      <c r="S148" s="431"/>
      <c r="T148" s="431"/>
      <c r="U148" s="431"/>
      <c r="V148" s="431"/>
      <c r="W148" s="431"/>
      <c r="X148" s="431"/>
      <c r="Y148" s="431"/>
    </row>
    <row r="149" spans="1:25">
      <c r="A149" s="431"/>
      <c r="B149" s="431"/>
      <c r="C149" s="431"/>
      <c r="D149" s="431"/>
      <c r="E149" s="431"/>
      <c r="F149" s="431"/>
      <c r="G149" s="431"/>
      <c r="H149" s="431"/>
      <c r="I149" s="431"/>
      <c r="J149" s="431"/>
      <c r="K149" s="431"/>
      <c r="L149" s="431"/>
      <c r="M149" s="431"/>
      <c r="N149" s="431"/>
      <c r="O149" s="431"/>
      <c r="P149" s="431"/>
      <c r="Q149" s="431"/>
      <c r="R149" s="431"/>
      <c r="S149" s="431"/>
      <c r="T149" s="431"/>
      <c r="U149" s="431"/>
      <c r="V149" s="431"/>
      <c r="W149" s="431"/>
      <c r="X149" s="431"/>
      <c r="Y149" s="431"/>
    </row>
    <row r="150" spans="1:25">
      <c r="A150" s="431"/>
      <c r="B150" s="431"/>
      <c r="C150" s="431"/>
      <c r="D150" s="431"/>
      <c r="E150" s="431"/>
      <c r="F150" s="431"/>
      <c r="G150" s="431"/>
      <c r="H150" s="431"/>
      <c r="I150" s="431"/>
      <c r="J150" s="431"/>
      <c r="K150" s="431"/>
      <c r="L150" s="431"/>
      <c r="M150" s="431"/>
      <c r="N150" s="431"/>
      <c r="O150" s="431"/>
      <c r="P150" s="431"/>
      <c r="Q150" s="431"/>
      <c r="R150" s="431"/>
      <c r="S150" s="431"/>
      <c r="T150" s="431"/>
      <c r="U150" s="431"/>
      <c r="V150" s="431"/>
      <c r="W150" s="431"/>
      <c r="X150" s="431"/>
      <c r="Y150" s="431"/>
    </row>
    <row r="151" spans="1:25">
      <c r="A151" s="431"/>
      <c r="B151" s="431"/>
      <c r="C151" s="431"/>
      <c r="D151" s="431"/>
      <c r="E151" s="431"/>
      <c r="F151" s="431"/>
      <c r="G151" s="431"/>
      <c r="H151" s="431"/>
      <c r="I151" s="431"/>
      <c r="J151" s="431"/>
      <c r="K151" s="431"/>
      <c r="L151" s="431"/>
      <c r="M151" s="431"/>
      <c r="N151" s="431"/>
      <c r="O151" s="431"/>
      <c r="P151" s="431"/>
      <c r="Q151" s="431"/>
      <c r="R151" s="431"/>
      <c r="S151" s="431"/>
      <c r="T151" s="431"/>
      <c r="U151" s="431"/>
      <c r="V151" s="431"/>
      <c r="W151" s="431"/>
      <c r="X151" s="431"/>
      <c r="Y151" s="431"/>
    </row>
    <row r="152" spans="1:25">
      <c r="A152" s="431"/>
      <c r="B152" s="431"/>
      <c r="C152" s="431"/>
      <c r="D152" s="431"/>
      <c r="E152" s="431"/>
      <c r="F152" s="431"/>
      <c r="G152" s="431"/>
      <c r="H152" s="431"/>
      <c r="I152" s="431"/>
      <c r="J152" s="431"/>
      <c r="K152" s="431"/>
      <c r="L152" s="431"/>
      <c r="M152" s="431"/>
      <c r="N152" s="431"/>
      <c r="O152" s="431"/>
      <c r="P152" s="431"/>
      <c r="Q152" s="431"/>
      <c r="R152" s="431"/>
      <c r="S152" s="431"/>
      <c r="T152" s="431"/>
      <c r="U152" s="431"/>
      <c r="V152" s="431"/>
      <c r="W152" s="431"/>
      <c r="X152" s="431"/>
      <c r="Y152" s="431"/>
    </row>
    <row r="153" spans="1:25">
      <c r="A153" s="431"/>
      <c r="B153" s="431"/>
      <c r="C153" s="431"/>
      <c r="D153" s="431"/>
      <c r="E153" s="431"/>
      <c r="F153" s="431"/>
      <c r="G153" s="431"/>
      <c r="H153" s="431"/>
      <c r="I153" s="431"/>
      <c r="J153" s="431"/>
      <c r="K153" s="431"/>
      <c r="L153" s="431"/>
      <c r="M153" s="431"/>
      <c r="N153" s="431"/>
      <c r="O153" s="431"/>
      <c r="P153" s="431"/>
      <c r="Q153" s="431"/>
      <c r="R153" s="431"/>
      <c r="S153" s="431"/>
      <c r="T153" s="431"/>
      <c r="U153" s="431"/>
      <c r="V153" s="431"/>
      <c r="W153" s="431"/>
      <c r="X153" s="431"/>
      <c r="Y153" s="431"/>
    </row>
    <row r="154" spans="1:25">
      <c r="A154" s="431"/>
      <c r="B154" s="431"/>
      <c r="C154" s="431"/>
      <c r="D154" s="431"/>
      <c r="E154" s="431"/>
      <c r="F154" s="431"/>
      <c r="G154" s="431"/>
      <c r="H154" s="431"/>
      <c r="I154" s="431"/>
      <c r="J154" s="431"/>
      <c r="K154" s="431"/>
      <c r="L154" s="431"/>
      <c r="M154" s="431"/>
      <c r="N154" s="431"/>
      <c r="O154" s="431"/>
      <c r="P154" s="431"/>
      <c r="Q154" s="431"/>
      <c r="R154" s="431"/>
      <c r="S154" s="431"/>
      <c r="T154" s="431"/>
      <c r="U154" s="431"/>
      <c r="V154" s="431"/>
      <c r="W154" s="431"/>
      <c r="X154" s="431"/>
      <c r="Y154" s="431"/>
    </row>
    <row r="155" spans="1:25">
      <c r="A155" s="431"/>
      <c r="B155" s="431"/>
      <c r="C155" s="431"/>
      <c r="D155" s="431"/>
      <c r="E155" s="431"/>
      <c r="F155" s="431"/>
      <c r="G155" s="431"/>
      <c r="H155" s="431"/>
      <c r="I155" s="431"/>
      <c r="J155" s="431"/>
      <c r="K155" s="431"/>
      <c r="L155" s="431"/>
      <c r="M155" s="431"/>
      <c r="N155" s="431"/>
      <c r="O155" s="431"/>
      <c r="P155" s="431"/>
      <c r="Q155" s="431"/>
      <c r="R155" s="431"/>
      <c r="S155" s="431"/>
      <c r="T155" s="431"/>
      <c r="U155" s="431"/>
      <c r="V155" s="431"/>
      <c r="W155" s="431"/>
      <c r="X155" s="431"/>
      <c r="Y155" s="431"/>
    </row>
    <row r="156" spans="1:25">
      <c r="A156" s="431"/>
      <c r="B156" s="431"/>
      <c r="C156" s="431"/>
      <c r="D156" s="431"/>
      <c r="E156" s="431"/>
      <c r="F156" s="431"/>
      <c r="G156" s="431"/>
      <c r="H156" s="431"/>
      <c r="I156" s="431"/>
      <c r="J156" s="431"/>
      <c r="K156" s="431"/>
      <c r="L156" s="431"/>
      <c r="M156" s="431"/>
      <c r="N156" s="431"/>
      <c r="O156" s="431"/>
      <c r="P156" s="431"/>
      <c r="Q156" s="431"/>
      <c r="R156" s="431"/>
      <c r="S156" s="431"/>
      <c r="T156" s="431"/>
      <c r="U156" s="431"/>
      <c r="V156" s="431"/>
      <c r="W156" s="431"/>
      <c r="X156" s="431"/>
      <c r="Y156" s="431"/>
    </row>
    <row r="157" spans="1:25">
      <c r="A157" s="431"/>
      <c r="B157" s="431"/>
      <c r="C157" s="431"/>
      <c r="D157" s="431"/>
      <c r="E157" s="431"/>
      <c r="F157" s="431"/>
      <c r="G157" s="431"/>
      <c r="H157" s="431"/>
      <c r="I157" s="431"/>
      <c r="J157" s="431"/>
      <c r="K157" s="431"/>
      <c r="L157" s="431"/>
      <c r="M157" s="431"/>
      <c r="N157" s="431"/>
      <c r="O157" s="431"/>
      <c r="P157" s="431"/>
      <c r="Q157" s="431"/>
      <c r="R157" s="431"/>
      <c r="S157" s="431"/>
      <c r="T157" s="431"/>
      <c r="U157" s="431"/>
      <c r="V157" s="431"/>
      <c r="W157" s="431"/>
      <c r="X157" s="431"/>
      <c r="Y157" s="431"/>
    </row>
    <row r="158" spans="1:25">
      <c r="A158" s="431"/>
      <c r="B158" s="431"/>
      <c r="C158" s="431"/>
      <c r="D158" s="431"/>
      <c r="E158" s="431"/>
      <c r="F158" s="431"/>
      <c r="G158" s="431"/>
      <c r="H158" s="431"/>
      <c r="I158" s="431"/>
      <c r="J158" s="431"/>
      <c r="K158" s="431"/>
      <c r="L158" s="431"/>
      <c r="M158" s="431"/>
      <c r="N158" s="431"/>
      <c r="O158" s="431"/>
      <c r="P158" s="431"/>
      <c r="Q158" s="431"/>
      <c r="R158" s="431"/>
      <c r="S158" s="431"/>
      <c r="T158" s="431"/>
      <c r="U158" s="431"/>
      <c r="V158" s="431"/>
      <c r="W158" s="431"/>
      <c r="X158" s="431"/>
      <c r="Y158" s="431"/>
    </row>
    <row r="159" spans="1:25">
      <c r="A159" s="431"/>
      <c r="B159" s="431"/>
      <c r="C159" s="431"/>
      <c r="D159" s="431"/>
      <c r="E159" s="431"/>
      <c r="F159" s="431"/>
      <c r="G159" s="431"/>
      <c r="H159" s="431"/>
      <c r="I159" s="431"/>
      <c r="J159" s="431"/>
      <c r="K159" s="431"/>
      <c r="L159" s="431"/>
      <c r="M159" s="431"/>
      <c r="N159" s="431"/>
      <c r="O159" s="431"/>
      <c r="P159" s="431"/>
      <c r="Q159" s="431"/>
      <c r="R159" s="431"/>
      <c r="S159" s="431"/>
      <c r="T159" s="431"/>
      <c r="U159" s="431"/>
      <c r="V159" s="431"/>
      <c r="W159" s="431"/>
      <c r="X159" s="431"/>
      <c r="Y159" s="431"/>
    </row>
    <row r="160" spans="1:25">
      <c r="A160" s="431"/>
      <c r="B160" s="431"/>
      <c r="C160" s="431"/>
      <c r="D160" s="431"/>
      <c r="E160" s="431"/>
      <c r="F160" s="431"/>
      <c r="G160" s="431"/>
      <c r="H160" s="431"/>
      <c r="I160" s="431"/>
      <c r="J160" s="431"/>
      <c r="K160" s="431"/>
      <c r="L160" s="431"/>
      <c r="M160" s="431"/>
      <c r="N160" s="431"/>
      <c r="O160" s="431"/>
      <c r="P160" s="431"/>
      <c r="Q160" s="431"/>
      <c r="R160" s="431"/>
      <c r="S160" s="431"/>
      <c r="T160" s="431"/>
      <c r="U160" s="431"/>
      <c r="V160" s="431"/>
      <c r="W160" s="431"/>
      <c r="X160" s="431"/>
      <c r="Y160" s="431"/>
    </row>
    <row r="161" spans="1:25">
      <c r="A161" s="431"/>
      <c r="B161" s="431"/>
      <c r="C161" s="431"/>
      <c r="D161" s="431"/>
      <c r="E161" s="431"/>
      <c r="F161" s="431"/>
      <c r="G161" s="431"/>
      <c r="H161" s="431"/>
      <c r="I161" s="431"/>
      <c r="J161" s="431"/>
      <c r="K161" s="431"/>
      <c r="L161" s="431"/>
      <c r="M161" s="431"/>
      <c r="N161" s="431"/>
      <c r="O161" s="431"/>
      <c r="P161" s="431"/>
      <c r="Q161" s="431"/>
      <c r="R161" s="431"/>
      <c r="S161" s="431"/>
      <c r="T161" s="431"/>
      <c r="U161" s="431"/>
      <c r="V161" s="431"/>
      <c r="W161" s="431"/>
      <c r="X161" s="431"/>
      <c r="Y161" s="431"/>
    </row>
    <row r="162" spans="1:25">
      <c r="A162" s="431"/>
      <c r="B162" s="431"/>
      <c r="C162" s="431"/>
      <c r="D162" s="431"/>
      <c r="E162" s="431"/>
      <c r="F162" s="431"/>
      <c r="G162" s="431"/>
      <c r="H162" s="431"/>
      <c r="I162" s="431"/>
      <c r="J162" s="431"/>
      <c r="K162" s="431"/>
      <c r="L162" s="431"/>
      <c r="M162" s="431"/>
      <c r="N162" s="431"/>
      <c r="O162" s="431"/>
      <c r="P162" s="431"/>
      <c r="Q162" s="431"/>
      <c r="R162" s="431"/>
      <c r="S162" s="431"/>
      <c r="T162" s="431"/>
      <c r="U162" s="431"/>
      <c r="V162" s="431"/>
      <c r="W162" s="431"/>
      <c r="X162" s="431"/>
      <c r="Y162" s="431"/>
    </row>
    <row r="163" spans="1:25">
      <c r="A163" s="431"/>
    </row>
    <row r="164" spans="1:25">
      <c r="A164" s="431"/>
    </row>
    <row r="165" spans="1:25">
      <c r="A165" s="431"/>
    </row>
    <row r="166" spans="1:25">
      <c r="A166" s="431"/>
    </row>
    <row r="167" spans="1:25">
      <c r="A167" s="431"/>
    </row>
    <row r="168" spans="1:25">
      <c r="A168" s="431"/>
    </row>
    <row r="169" spans="1:25">
      <c r="A169" s="431"/>
    </row>
    <row r="170" spans="1:25">
      <c r="A170" s="431"/>
    </row>
    <row r="171" spans="1:25">
      <c r="A171" s="431"/>
    </row>
    <row r="172" spans="1:25">
      <c r="A172" s="431"/>
    </row>
  </sheetData>
  <mergeCells count="4">
    <mergeCell ref="F2:I2"/>
    <mergeCell ref="B16:E16"/>
    <mergeCell ref="F16:I16"/>
    <mergeCell ref="B2:E2"/>
  </mergeCells>
  <phoneticPr fontId="3" type="noConversion"/>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Penn State Extension - ReadMe</vt:lpstr>
      <vt:lpstr>Farm Info</vt:lpstr>
      <vt:lpstr>Apples</vt:lpstr>
      <vt:lpstr>Peaches &amp; Nectarines</vt:lpstr>
      <vt:lpstr>Cherries</vt:lpstr>
      <vt:lpstr>Pears</vt:lpstr>
      <vt:lpstr>Block Comparison</vt:lpstr>
    </vt:vector>
  </TitlesOfParts>
  <Company>The Pennsylvania State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Wenk</dc:creator>
  <cp:lastModifiedBy>Klopatek</cp:lastModifiedBy>
  <cp:lastPrinted>2006-07-29T18:06:17Z</cp:lastPrinted>
  <dcterms:created xsi:type="dcterms:W3CDTF">2006-06-19T19:33:06Z</dcterms:created>
  <dcterms:modified xsi:type="dcterms:W3CDTF">2020-12-31T20:06:29Z</dcterms:modified>
</cp:coreProperties>
</file>