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55" yWindow="90" windowWidth="17355" windowHeight="12090" activeTab="3"/>
  </bookViews>
  <sheets>
    <sheet name="Brentwood" sheetId="6" r:id="rId1"/>
    <sheet name="Pleasanton" sheetId="2" r:id="rId2"/>
    <sheet name="BWD Budget" sheetId="8" r:id="rId3"/>
    <sheet name="PLSTN Budget" sheetId="7" r:id="rId4"/>
  </sheets>
  <definedNames>
    <definedName name="_xlnm.Print_Area" localSheetId="0">Brentwood!$A$1:$V$65</definedName>
    <definedName name="_xlnm.Print_Area" localSheetId="2">'BWD Budget'!$B$2:$J$49</definedName>
    <definedName name="_xlnm.Print_Area" localSheetId="1">Pleasanton!$A$1:$V$65</definedName>
    <definedName name="_xlnm.Print_Area" localSheetId="3">'PLSTN Budget'!$B$2:$J$48</definedName>
    <definedName name="_xlnm.Print_Titles" localSheetId="0">Brentwood!$A:$A</definedName>
    <definedName name="_xlnm.Print_Titles" localSheetId="1">Pleasanton!$A:$A</definedName>
  </definedNames>
  <calcPr calcId="145621"/>
</workbook>
</file>

<file path=xl/calcChain.xml><?xml version="1.0" encoding="utf-8"?>
<calcChain xmlns="http://schemas.openxmlformats.org/spreadsheetml/2006/main">
  <c r="E19" i="8" l="1"/>
  <c r="C19" i="8"/>
  <c r="H18" i="8"/>
  <c r="I18" i="8" s="1"/>
  <c r="J18" i="8" s="1"/>
  <c r="F18" i="8"/>
  <c r="H17" i="8"/>
  <c r="I17" i="8" s="1"/>
  <c r="J17" i="8" s="1"/>
  <c r="F17" i="8"/>
  <c r="H16" i="8"/>
  <c r="H19" i="8" s="1"/>
  <c r="I19" i="8" s="1"/>
  <c r="F16" i="8"/>
  <c r="I15" i="8"/>
  <c r="J15" i="8" s="1"/>
  <c r="F15" i="8"/>
  <c r="I14" i="8"/>
  <c r="J14" i="8" s="1"/>
  <c r="F14" i="8"/>
  <c r="J13" i="8"/>
  <c r="I13" i="8"/>
  <c r="F13" i="8"/>
  <c r="J12" i="8"/>
  <c r="I12" i="8"/>
  <c r="F12" i="8"/>
  <c r="J11" i="8"/>
  <c r="I11" i="8"/>
  <c r="F11" i="8"/>
  <c r="J10" i="8"/>
  <c r="I10" i="8"/>
  <c r="F10" i="8"/>
  <c r="J9" i="8"/>
  <c r="I9" i="8"/>
  <c r="F9" i="8"/>
  <c r="J8" i="8"/>
  <c r="I8" i="8"/>
  <c r="F8" i="8"/>
  <c r="F19" i="8" s="1"/>
  <c r="J7" i="8"/>
  <c r="I7" i="8"/>
  <c r="F7" i="8"/>
  <c r="I8" i="7"/>
  <c r="J8" i="7" s="1"/>
  <c r="I9" i="7"/>
  <c r="J9" i="7" s="1"/>
  <c r="I10" i="7"/>
  <c r="J10" i="7" s="1"/>
  <c r="I11" i="7"/>
  <c r="J11" i="7" s="1"/>
  <c r="I12" i="7"/>
  <c r="J12" i="7" s="1"/>
  <c r="I13" i="7"/>
  <c r="J13" i="7" s="1"/>
  <c r="I14" i="7"/>
  <c r="J14" i="7" s="1"/>
  <c r="I15" i="7"/>
  <c r="J15" i="7" s="1"/>
  <c r="I17" i="7"/>
  <c r="J17" i="7" s="1"/>
  <c r="I7" i="7"/>
  <c r="J7" i="7" s="1"/>
  <c r="E19" i="7"/>
  <c r="C19" i="7"/>
  <c r="H18" i="7"/>
  <c r="I18" i="7" s="1"/>
  <c r="J18" i="7" s="1"/>
  <c r="F18" i="7"/>
  <c r="H17" i="7"/>
  <c r="F17" i="7"/>
  <c r="H16" i="7"/>
  <c r="H19" i="7" s="1"/>
  <c r="I19" i="7" s="1"/>
  <c r="F16" i="7"/>
  <c r="F15" i="7"/>
  <c r="F14" i="7"/>
  <c r="F13" i="7"/>
  <c r="F12" i="7"/>
  <c r="F11" i="7"/>
  <c r="F10" i="7"/>
  <c r="F9" i="7"/>
  <c r="F8" i="7"/>
  <c r="F7" i="7"/>
  <c r="J31" i="6"/>
  <c r="F30" i="6"/>
  <c r="H30" i="6" s="1"/>
  <c r="E30" i="6"/>
  <c r="G30" i="6" s="1"/>
  <c r="F29" i="6"/>
  <c r="H29" i="6" s="1"/>
  <c r="E29" i="6"/>
  <c r="G29" i="6" s="1"/>
  <c r="H28" i="6"/>
  <c r="F28" i="6"/>
  <c r="E28" i="6"/>
  <c r="G28" i="6" s="1"/>
  <c r="I28" i="6" s="1"/>
  <c r="K28" i="6" s="1"/>
  <c r="F27" i="6"/>
  <c r="H27" i="6" s="1"/>
  <c r="E27" i="6"/>
  <c r="G27" i="6" s="1"/>
  <c r="F26" i="6"/>
  <c r="H26" i="6" s="1"/>
  <c r="E26" i="6"/>
  <c r="G26" i="6" s="1"/>
  <c r="F25" i="6"/>
  <c r="H25" i="6" s="1"/>
  <c r="E25" i="6"/>
  <c r="G25" i="6" s="1"/>
  <c r="H24" i="6"/>
  <c r="F24" i="6"/>
  <c r="E24" i="6"/>
  <c r="G24" i="6" s="1"/>
  <c r="F23" i="6"/>
  <c r="H23" i="6" s="1"/>
  <c r="E23" i="6"/>
  <c r="G23" i="6" s="1"/>
  <c r="F22" i="6"/>
  <c r="H22" i="6" s="1"/>
  <c r="E22" i="6"/>
  <c r="G22" i="6" s="1"/>
  <c r="F21" i="6"/>
  <c r="H21" i="6" s="1"/>
  <c r="E21" i="6"/>
  <c r="G21" i="6" s="1"/>
  <c r="H20" i="6"/>
  <c r="F20" i="6"/>
  <c r="E20" i="6"/>
  <c r="G20" i="6" s="1"/>
  <c r="F19" i="6"/>
  <c r="H19" i="6" s="1"/>
  <c r="E19" i="6"/>
  <c r="G19" i="6" s="1"/>
  <c r="F18" i="6"/>
  <c r="H18" i="6" s="1"/>
  <c r="E18" i="6"/>
  <c r="G18" i="6" s="1"/>
  <c r="F17" i="6"/>
  <c r="H17" i="6" s="1"/>
  <c r="E17" i="6"/>
  <c r="G17" i="6" s="1"/>
  <c r="H16" i="6"/>
  <c r="F16" i="6"/>
  <c r="E16" i="6"/>
  <c r="G16" i="6" s="1"/>
  <c r="F15" i="6"/>
  <c r="H15" i="6" s="1"/>
  <c r="E15" i="6"/>
  <c r="G15" i="6" s="1"/>
  <c r="I14" i="6"/>
  <c r="K14" i="6" s="1"/>
  <c r="F14" i="6"/>
  <c r="H14" i="6" s="1"/>
  <c r="E14" i="6"/>
  <c r="G14" i="6" s="1"/>
  <c r="F13" i="6"/>
  <c r="H13" i="6" s="1"/>
  <c r="E13" i="6"/>
  <c r="G13" i="6" s="1"/>
  <c r="F12" i="6"/>
  <c r="H12" i="6" s="1"/>
  <c r="E12" i="6"/>
  <c r="G12" i="6" s="1"/>
  <c r="I12" i="6" s="1"/>
  <c r="K12" i="6" s="1"/>
  <c r="F11" i="6"/>
  <c r="H11" i="6" s="1"/>
  <c r="E11" i="6"/>
  <c r="G11" i="6" s="1"/>
  <c r="G10" i="6"/>
  <c r="F10" i="6"/>
  <c r="E10" i="6"/>
  <c r="I16" i="8" l="1"/>
  <c r="J16" i="8" s="1"/>
  <c r="G8" i="8"/>
  <c r="G9" i="8" s="1"/>
  <c r="G10" i="8" s="1"/>
  <c r="G11" i="8" s="1"/>
  <c r="G12" i="8" s="1"/>
  <c r="G13" i="8" s="1"/>
  <c r="I16" i="7"/>
  <c r="J16" i="7" s="1"/>
  <c r="F19" i="7"/>
  <c r="G8" i="7"/>
  <c r="G9" i="7" s="1"/>
  <c r="G10" i="7" s="1"/>
  <c r="G11" i="7" s="1"/>
  <c r="G12" i="7" s="1"/>
  <c r="G13" i="7" s="1"/>
  <c r="M11" i="6"/>
  <c r="O11" i="6" s="1"/>
  <c r="Q11" i="6" s="1"/>
  <c r="S11" i="6" s="1"/>
  <c r="U11" i="6" s="1"/>
  <c r="W11" i="6"/>
  <c r="W12" i="6" s="1"/>
  <c r="W13" i="6" s="1"/>
  <c r="W14" i="6" s="1"/>
  <c r="W15" i="6" s="1"/>
  <c r="W16" i="6" s="1"/>
  <c r="W17" i="6" s="1"/>
  <c r="W18" i="6" s="1"/>
  <c r="W19" i="6" s="1"/>
  <c r="W20" i="6" s="1"/>
  <c r="W21" i="6" s="1"/>
  <c r="W22" i="6" s="1"/>
  <c r="W23" i="6" s="1"/>
  <c r="W24" i="6" s="1"/>
  <c r="W25" i="6" s="1"/>
  <c r="W26" i="6" s="1"/>
  <c r="W27" i="6" s="1"/>
  <c r="W28" i="6" s="1"/>
  <c r="W29" i="6" s="1"/>
  <c r="W30" i="6" s="1"/>
  <c r="M13" i="6"/>
  <c r="O13" i="6" s="1"/>
  <c r="Q13" i="6" s="1"/>
  <c r="S13" i="6" s="1"/>
  <c r="U13" i="6" s="1"/>
  <c r="M15" i="6"/>
  <c r="O15" i="6" s="1"/>
  <c r="Q15" i="6" s="1"/>
  <c r="S15" i="6" s="1"/>
  <c r="U15" i="6" s="1"/>
  <c r="I17" i="6"/>
  <c r="K17" i="6" s="1"/>
  <c r="M17" i="6"/>
  <c r="O17" i="6" s="1"/>
  <c r="Q17" i="6" s="1"/>
  <c r="S17" i="6" s="1"/>
  <c r="U17" i="6" s="1"/>
  <c r="I21" i="6"/>
  <c r="K21" i="6" s="1"/>
  <c r="M21" i="6"/>
  <c r="O21" i="6" s="1"/>
  <c r="Q21" i="6" s="1"/>
  <c r="S21" i="6" s="1"/>
  <c r="U21" i="6" s="1"/>
  <c r="I25" i="6"/>
  <c r="K25" i="6" s="1"/>
  <c r="M25" i="6"/>
  <c r="O25" i="6" s="1"/>
  <c r="Q25" i="6" s="1"/>
  <c r="S25" i="6" s="1"/>
  <c r="U25" i="6" s="1"/>
  <c r="G31" i="6"/>
  <c r="I31" i="6" s="1"/>
  <c r="I10" i="6"/>
  <c r="K10" i="6" s="1"/>
  <c r="M16" i="6"/>
  <c r="O16" i="6" s="1"/>
  <c r="Q16" i="6" s="1"/>
  <c r="S16" i="6" s="1"/>
  <c r="U16" i="6" s="1"/>
  <c r="I16" i="6"/>
  <c r="K16" i="6" s="1"/>
  <c r="M20" i="6"/>
  <c r="O20" i="6" s="1"/>
  <c r="Q20" i="6" s="1"/>
  <c r="S20" i="6" s="1"/>
  <c r="U20" i="6" s="1"/>
  <c r="I20" i="6"/>
  <c r="K20" i="6" s="1"/>
  <c r="I24" i="6"/>
  <c r="K24" i="6" s="1"/>
  <c r="M24" i="6"/>
  <c r="O24" i="6" s="1"/>
  <c r="Q24" i="6" s="1"/>
  <c r="S24" i="6" s="1"/>
  <c r="U24" i="6" s="1"/>
  <c r="M10" i="6"/>
  <c r="O10" i="6" s="1"/>
  <c r="Q10" i="6" s="1"/>
  <c r="S10" i="6" s="1"/>
  <c r="U10" i="6" s="1"/>
  <c r="M12" i="6"/>
  <c r="O12" i="6" s="1"/>
  <c r="Q12" i="6" s="1"/>
  <c r="S12" i="6" s="1"/>
  <c r="U12" i="6" s="1"/>
  <c r="M14" i="6"/>
  <c r="O14" i="6" s="1"/>
  <c r="Q14" i="6" s="1"/>
  <c r="S14" i="6" s="1"/>
  <c r="U14" i="6" s="1"/>
  <c r="M19" i="6"/>
  <c r="O19" i="6" s="1"/>
  <c r="Q19" i="6" s="1"/>
  <c r="S19" i="6" s="1"/>
  <c r="U19" i="6" s="1"/>
  <c r="I19" i="6"/>
  <c r="K19" i="6" s="1"/>
  <c r="I23" i="6"/>
  <c r="K23" i="6" s="1"/>
  <c r="M23" i="6"/>
  <c r="O23" i="6" s="1"/>
  <c r="Q23" i="6" s="1"/>
  <c r="S23" i="6" s="1"/>
  <c r="U23" i="6" s="1"/>
  <c r="I27" i="6"/>
  <c r="K27" i="6" s="1"/>
  <c r="M27" i="6"/>
  <c r="O27" i="6" s="1"/>
  <c r="Q27" i="6" s="1"/>
  <c r="S27" i="6" s="1"/>
  <c r="U27" i="6" s="1"/>
  <c r="I11" i="6"/>
  <c r="K11" i="6" s="1"/>
  <c r="I13" i="6"/>
  <c r="K13" i="6" s="1"/>
  <c r="I15" i="6"/>
  <c r="K15" i="6" s="1"/>
  <c r="M18" i="6"/>
  <c r="O18" i="6" s="1"/>
  <c r="Q18" i="6" s="1"/>
  <c r="S18" i="6" s="1"/>
  <c r="U18" i="6" s="1"/>
  <c r="I18" i="6"/>
  <c r="K18" i="6" s="1"/>
  <c r="I22" i="6"/>
  <c r="K22" i="6" s="1"/>
  <c r="M22" i="6"/>
  <c r="O22" i="6" s="1"/>
  <c r="Q22" i="6" s="1"/>
  <c r="S22" i="6" s="1"/>
  <c r="U22" i="6" s="1"/>
  <c r="I26" i="6"/>
  <c r="K26" i="6" s="1"/>
  <c r="M26" i="6"/>
  <c r="O26" i="6" s="1"/>
  <c r="Q26" i="6" s="1"/>
  <c r="S26" i="6" s="1"/>
  <c r="U26" i="6" s="1"/>
  <c r="E31" i="6"/>
  <c r="N28" i="6"/>
  <c r="P28" i="6" s="1"/>
  <c r="R28" i="6" s="1"/>
  <c r="T28" i="6" s="1"/>
  <c r="V28" i="6" s="1"/>
  <c r="J28" i="6"/>
  <c r="L28" i="6" s="1"/>
  <c r="F31" i="6"/>
  <c r="H10" i="6"/>
  <c r="X11" i="6" s="1"/>
  <c r="X12" i="6" s="1"/>
  <c r="X13" i="6" s="1"/>
  <c r="X14" i="6" s="1"/>
  <c r="X15" i="6" s="1"/>
  <c r="X16" i="6" s="1"/>
  <c r="X17" i="6" s="1"/>
  <c r="X18" i="6" s="1"/>
  <c r="X19" i="6" s="1"/>
  <c r="X20" i="6" s="1"/>
  <c r="X21" i="6" s="1"/>
  <c r="X22" i="6" s="1"/>
  <c r="X23" i="6" s="1"/>
  <c r="X24" i="6" s="1"/>
  <c r="X25" i="6" s="1"/>
  <c r="X26" i="6" s="1"/>
  <c r="X27" i="6" s="1"/>
  <c r="X28" i="6" s="1"/>
  <c r="X29" i="6" s="1"/>
  <c r="X30" i="6" s="1"/>
  <c r="N11" i="6"/>
  <c r="P11" i="6" s="1"/>
  <c r="R11" i="6" s="1"/>
  <c r="T11" i="6" s="1"/>
  <c r="V11" i="6" s="1"/>
  <c r="J11" i="6"/>
  <c r="L11" i="6" s="1"/>
  <c r="N12" i="6"/>
  <c r="P12" i="6" s="1"/>
  <c r="R12" i="6" s="1"/>
  <c r="T12" i="6" s="1"/>
  <c r="V12" i="6" s="1"/>
  <c r="J12" i="6"/>
  <c r="L12" i="6" s="1"/>
  <c r="N13" i="6"/>
  <c r="P13" i="6" s="1"/>
  <c r="R13" i="6" s="1"/>
  <c r="T13" i="6" s="1"/>
  <c r="V13" i="6" s="1"/>
  <c r="J13" i="6"/>
  <c r="L13" i="6" s="1"/>
  <c r="N14" i="6"/>
  <c r="P14" i="6" s="1"/>
  <c r="R14" i="6" s="1"/>
  <c r="T14" i="6" s="1"/>
  <c r="V14" i="6" s="1"/>
  <c r="J14" i="6"/>
  <c r="L14" i="6" s="1"/>
  <c r="N15" i="6"/>
  <c r="P15" i="6" s="1"/>
  <c r="R15" i="6" s="1"/>
  <c r="T15" i="6" s="1"/>
  <c r="V15" i="6" s="1"/>
  <c r="J15" i="6"/>
  <c r="L15" i="6" s="1"/>
  <c r="N16" i="6"/>
  <c r="P16" i="6" s="1"/>
  <c r="R16" i="6" s="1"/>
  <c r="T16" i="6" s="1"/>
  <c r="V16" i="6" s="1"/>
  <c r="J16" i="6"/>
  <c r="L16" i="6" s="1"/>
  <c r="N17" i="6"/>
  <c r="P17" i="6" s="1"/>
  <c r="R17" i="6" s="1"/>
  <c r="T17" i="6" s="1"/>
  <c r="V17" i="6" s="1"/>
  <c r="J17" i="6"/>
  <c r="L17" i="6" s="1"/>
  <c r="N18" i="6"/>
  <c r="P18" i="6" s="1"/>
  <c r="R18" i="6" s="1"/>
  <c r="T18" i="6" s="1"/>
  <c r="V18" i="6" s="1"/>
  <c r="J18" i="6"/>
  <c r="L18" i="6" s="1"/>
  <c r="N19" i="6"/>
  <c r="P19" i="6" s="1"/>
  <c r="R19" i="6" s="1"/>
  <c r="T19" i="6" s="1"/>
  <c r="V19" i="6" s="1"/>
  <c r="J19" i="6"/>
  <c r="L19" i="6" s="1"/>
  <c r="N20" i="6"/>
  <c r="P20" i="6" s="1"/>
  <c r="R20" i="6" s="1"/>
  <c r="T20" i="6" s="1"/>
  <c r="V20" i="6" s="1"/>
  <c r="J20" i="6"/>
  <c r="L20" i="6" s="1"/>
  <c r="N21" i="6"/>
  <c r="P21" i="6" s="1"/>
  <c r="R21" i="6" s="1"/>
  <c r="T21" i="6" s="1"/>
  <c r="V21" i="6" s="1"/>
  <c r="J21" i="6"/>
  <c r="L21" i="6" s="1"/>
  <c r="N22" i="6"/>
  <c r="P22" i="6" s="1"/>
  <c r="R22" i="6" s="1"/>
  <c r="T22" i="6" s="1"/>
  <c r="V22" i="6" s="1"/>
  <c r="J22" i="6"/>
  <c r="L22" i="6" s="1"/>
  <c r="N23" i="6"/>
  <c r="P23" i="6" s="1"/>
  <c r="R23" i="6" s="1"/>
  <c r="T23" i="6" s="1"/>
  <c r="V23" i="6" s="1"/>
  <c r="J23" i="6"/>
  <c r="L23" i="6" s="1"/>
  <c r="N24" i="6"/>
  <c r="P24" i="6" s="1"/>
  <c r="R24" i="6" s="1"/>
  <c r="T24" i="6" s="1"/>
  <c r="V24" i="6" s="1"/>
  <c r="J24" i="6"/>
  <c r="L24" i="6" s="1"/>
  <c r="N25" i="6"/>
  <c r="P25" i="6" s="1"/>
  <c r="R25" i="6" s="1"/>
  <c r="T25" i="6" s="1"/>
  <c r="V25" i="6" s="1"/>
  <c r="J25" i="6"/>
  <c r="L25" i="6" s="1"/>
  <c r="N26" i="6"/>
  <c r="P26" i="6" s="1"/>
  <c r="R26" i="6" s="1"/>
  <c r="T26" i="6" s="1"/>
  <c r="V26" i="6" s="1"/>
  <c r="J26" i="6"/>
  <c r="L26" i="6" s="1"/>
  <c r="N27" i="6"/>
  <c r="P27" i="6" s="1"/>
  <c r="R27" i="6" s="1"/>
  <c r="T27" i="6" s="1"/>
  <c r="V27" i="6" s="1"/>
  <c r="J27" i="6"/>
  <c r="L27" i="6" s="1"/>
  <c r="M29" i="6"/>
  <c r="O29" i="6" s="1"/>
  <c r="Q29" i="6" s="1"/>
  <c r="S29" i="6" s="1"/>
  <c r="U29" i="6" s="1"/>
  <c r="I29" i="6"/>
  <c r="K29" i="6" s="1"/>
  <c r="M30" i="6"/>
  <c r="O30" i="6" s="1"/>
  <c r="Q30" i="6" s="1"/>
  <c r="S30" i="6" s="1"/>
  <c r="U30" i="6" s="1"/>
  <c r="I30" i="6"/>
  <c r="K30" i="6" s="1"/>
  <c r="M28" i="6"/>
  <c r="O28" i="6" s="1"/>
  <c r="Q28" i="6" s="1"/>
  <c r="S28" i="6" s="1"/>
  <c r="U28" i="6" s="1"/>
  <c r="J29" i="6"/>
  <c r="L29" i="6" s="1"/>
  <c r="N29" i="6"/>
  <c r="P29" i="6" s="1"/>
  <c r="R29" i="6" s="1"/>
  <c r="T29" i="6" s="1"/>
  <c r="V29" i="6" s="1"/>
  <c r="J30" i="6"/>
  <c r="L30" i="6" s="1"/>
  <c r="N30" i="6"/>
  <c r="P30" i="6" s="1"/>
  <c r="R30" i="6" s="1"/>
  <c r="T30" i="6" s="1"/>
  <c r="V30" i="6" s="1"/>
  <c r="J10" i="6" l="1"/>
  <c r="L10" i="6" s="1"/>
  <c r="N10" i="6"/>
  <c r="P10" i="6" s="1"/>
  <c r="R10" i="6" s="1"/>
  <c r="T10" i="6" s="1"/>
  <c r="V10" i="6" s="1"/>
  <c r="G13" i="2" l="1"/>
  <c r="I13" i="2" s="1"/>
  <c r="K13" i="2" s="1"/>
  <c r="J31" i="2"/>
  <c r="F30" i="2"/>
  <c r="H30" i="2" s="1"/>
  <c r="E30" i="2"/>
  <c r="G30" i="2" s="1"/>
  <c r="F29" i="2"/>
  <c r="H29" i="2" s="1"/>
  <c r="E29" i="2"/>
  <c r="G29" i="2" s="1"/>
  <c r="F28" i="2"/>
  <c r="H28" i="2" s="1"/>
  <c r="E28" i="2"/>
  <c r="G28" i="2" s="1"/>
  <c r="F27" i="2"/>
  <c r="H27" i="2" s="1"/>
  <c r="E27" i="2"/>
  <c r="G27" i="2" s="1"/>
  <c r="F26" i="2"/>
  <c r="H26" i="2" s="1"/>
  <c r="E26" i="2"/>
  <c r="G26" i="2" s="1"/>
  <c r="F25" i="2"/>
  <c r="H25" i="2" s="1"/>
  <c r="E25" i="2"/>
  <c r="G25" i="2" s="1"/>
  <c r="F24" i="2"/>
  <c r="H24" i="2" s="1"/>
  <c r="E24" i="2"/>
  <c r="G24" i="2" s="1"/>
  <c r="F23" i="2"/>
  <c r="H23" i="2" s="1"/>
  <c r="E23" i="2"/>
  <c r="G23" i="2" s="1"/>
  <c r="F22" i="2"/>
  <c r="H22" i="2" s="1"/>
  <c r="E22" i="2"/>
  <c r="F21" i="2"/>
  <c r="H21" i="2" s="1"/>
  <c r="E21" i="2"/>
  <c r="G21" i="2" s="1"/>
  <c r="F20" i="2"/>
  <c r="H20" i="2" s="1"/>
  <c r="E20" i="2"/>
  <c r="G20" i="2" s="1"/>
  <c r="F19" i="2"/>
  <c r="H19" i="2" s="1"/>
  <c r="E19" i="2"/>
  <c r="F18" i="2"/>
  <c r="H18" i="2" s="1"/>
  <c r="E18" i="2"/>
  <c r="G18" i="2" s="1"/>
  <c r="F17" i="2"/>
  <c r="H17" i="2" s="1"/>
  <c r="E17" i="2"/>
  <c r="G17" i="2" s="1"/>
  <c r="F16" i="2"/>
  <c r="H16" i="2" s="1"/>
  <c r="E16" i="2"/>
  <c r="G16" i="2" s="1"/>
  <c r="F15" i="2"/>
  <c r="H15" i="2" s="1"/>
  <c r="E15" i="2"/>
  <c r="G15" i="2" s="1"/>
  <c r="F14" i="2"/>
  <c r="H14" i="2" s="1"/>
  <c r="E14" i="2"/>
  <c r="G14" i="2" s="1"/>
  <c r="F13" i="2"/>
  <c r="H13" i="2" s="1"/>
  <c r="E13" i="2"/>
  <c r="F12" i="2"/>
  <c r="H12" i="2" s="1"/>
  <c r="E12" i="2"/>
  <c r="G12" i="2" s="1"/>
  <c r="F11" i="2"/>
  <c r="H11" i="2" s="1"/>
  <c r="E11" i="2"/>
  <c r="F10" i="2"/>
  <c r="H10" i="2" s="1"/>
  <c r="E10" i="2"/>
  <c r="G10" i="2" s="1"/>
  <c r="M10" i="2" s="1"/>
  <c r="O10" i="2" s="1"/>
  <c r="Q10" i="2" s="1"/>
  <c r="S10" i="2" s="1"/>
  <c r="U10" i="2" s="1"/>
  <c r="G19" i="2" l="1"/>
  <c r="M19" i="2" s="1"/>
  <c r="O19" i="2" s="1"/>
  <c r="Q19" i="2" s="1"/>
  <c r="S19" i="2" s="1"/>
  <c r="U19" i="2" s="1"/>
  <c r="I12" i="2"/>
  <c r="K12" i="2" s="1"/>
  <c r="I16" i="2"/>
  <c r="K16" i="2" s="1"/>
  <c r="G11" i="2"/>
  <c r="I11" i="2" s="1"/>
  <c r="K11" i="2" s="1"/>
  <c r="G22" i="2"/>
  <c r="I22" i="2" s="1"/>
  <c r="K22" i="2" s="1"/>
  <c r="I23" i="2"/>
  <c r="K23" i="2" s="1"/>
  <c r="I21" i="2"/>
  <c r="K21" i="2" s="1"/>
  <c r="I20" i="2"/>
  <c r="K20" i="2" s="1"/>
  <c r="I17" i="2"/>
  <c r="K17" i="2" s="1"/>
  <c r="I15" i="2"/>
  <c r="K15" i="2" s="1"/>
  <c r="M14" i="2"/>
  <c r="O14" i="2" s="1"/>
  <c r="Q14" i="2" s="1"/>
  <c r="S14" i="2" s="1"/>
  <c r="U14" i="2" s="1"/>
  <c r="M18" i="2"/>
  <c r="O18" i="2" s="1"/>
  <c r="Q18" i="2" s="1"/>
  <c r="S18" i="2" s="1"/>
  <c r="U18" i="2" s="1"/>
  <c r="M24" i="2"/>
  <c r="O24" i="2" s="1"/>
  <c r="Q24" i="2" s="1"/>
  <c r="S24" i="2" s="1"/>
  <c r="U24" i="2" s="1"/>
  <c r="I25" i="2"/>
  <c r="K25" i="2" s="1"/>
  <c r="M25" i="2"/>
  <c r="O25" i="2" s="1"/>
  <c r="Q25" i="2" s="1"/>
  <c r="S25" i="2" s="1"/>
  <c r="U25" i="2" s="1"/>
  <c r="I29" i="2"/>
  <c r="K29" i="2" s="1"/>
  <c r="M29" i="2"/>
  <c r="O29" i="2" s="1"/>
  <c r="Q29" i="2" s="1"/>
  <c r="S29" i="2" s="1"/>
  <c r="U29" i="2" s="1"/>
  <c r="M15" i="2"/>
  <c r="O15" i="2" s="1"/>
  <c r="Q15" i="2" s="1"/>
  <c r="S15" i="2" s="1"/>
  <c r="U15" i="2" s="1"/>
  <c r="M17" i="2"/>
  <c r="O17" i="2" s="1"/>
  <c r="Q17" i="2" s="1"/>
  <c r="S17" i="2" s="1"/>
  <c r="U17" i="2" s="1"/>
  <c r="M21" i="2"/>
  <c r="O21" i="2" s="1"/>
  <c r="Q21" i="2" s="1"/>
  <c r="S21" i="2" s="1"/>
  <c r="U21" i="2" s="1"/>
  <c r="M23" i="2"/>
  <c r="O23" i="2" s="1"/>
  <c r="Q23" i="2" s="1"/>
  <c r="S23" i="2" s="1"/>
  <c r="U23" i="2" s="1"/>
  <c r="I27" i="2"/>
  <c r="K27" i="2" s="1"/>
  <c r="M27" i="2"/>
  <c r="O27" i="2" s="1"/>
  <c r="Q27" i="2" s="1"/>
  <c r="S27" i="2" s="1"/>
  <c r="U27" i="2" s="1"/>
  <c r="I10" i="2"/>
  <c r="K10" i="2" s="1"/>
  <c r="I14" i="2"/>
  <c r="K14" i="2" s="1"/>
  <c r="I18" i="2"/>
  <c r="K18" i="2" s="1"/>
  <c r="I24" i="2"/>
  <c r="K24" i="2" s="1"/>
  <c r="I26" i="2"/>
  <c r="K26" i="2" s="1"/>
  <c r="M26" i="2"/>
  <c r="O26" i="2" s="1"/>
  <c r="Q26" i="2" s="1"/>
  <c r="S26" i="2" s="1"/>
  <c r="U26" i="2" s="1"/>
  <c r="I30" i="2"/>
  <c r="K30" i="2" s="1"/>
  <c r="M30" i="2"/>
  <c r="O30" i="2" s="1"/>
  <c r="Q30" i="2" s="1"/>
  <c r="S30" i="2" s="1"/>
  <c r="U30" i="2" s="1"/>
  <c r="M16" i="2"/>
  <c r="O16" i="2" s="1"/>
  <c r="Q16" i="2" s="1"/>
  <c r="S16" i="2" s="1"/>
  <c r="U16" i="2" s="1"/>
  <c r="M22" i="2"/>
  <c r="O22" i="2" s="1"/>
  <c r="Q22" i="2" s="1"/>
  <c r="S22" i="2" s="1"/>
  <c r="U22" i="2" s="1"/>
  <c r="E31" i="2"/>
  <c r="I28" i="2"/>
  <c r="K28" i="2" s="1"/>
  <c r="M28" i="2"/>
  <c r="O28" i="2" s="1"/>
  <c r="Q28" i="2" s="1"/>
  <c r="S28" i="2" s="1"/>
  <c r="U28" i="2" s="1"/>
  <c r="M12" i="2"/>
  <c r="O12" i="2" s="1"/>
  <c r="Q12" i="2" s="1"/>
  <c r="S12" i="2" s="1"/>
  <c r="U12" i="2" s="1"/>
  <c r="M20" i="2"/>
  <c r="O20" i="2" s="1"/>
  <c r="Q20" i="2" s="1"/>
  <c r="S20" i="2" s="1"/>
  <c r="U20" i="2" s="1"/>
  <c r="M13" i="2"/>
  <c r="O13" i="2" s="1"/>
  <c r="Q13" i="2" s="1"/>
  <c r="S13" i="2" s="1"/>
  <c r="U13" i="2" s="1"/>
  <c r="F31" i="2"/>
  <c r="X11" i="2"/>
  <c r="X12" i="2" s="1"/>
  <c r="X13" i="2" s="1"/>
  <c r="X14" i="2" s="1"/>
  <c r="X15" i="2" s="1"/>
  <c r="X16" i="2" s="1"/>
  <c r="X17" i="2" s="1"/>
  <c r="X18" i="2" s="1"/>
  <c r="X19" i="2" s="1"/>
  <c r="X20" i="2" s="1"/>
  <c r="X21" i="2" s="1"/>
  <c r="X22" i="2" s="1"/>
  <c r="X23" i="2" s="1"/>
  <c r="X24" i="2" s="1"/>
  <c r="X25" i="2" s="1"/>
  <c r="X26" i="2" s="1"/>
  <c r="X27" i="2" s="1"/>
  <c r="X28" i="2" s="1"/>
  <c r="X29" i="2" s="1"/>
  <c r="X30" i="2" s="1"/>
  <c r="N11" i="2"/>
  <c r="P11" i="2" s="1"/>
  <c r="R11" i="2" s="1"/>
  <c r="T11" i="2" s="1"/>
  <c r="V11" i="2" s="1"/>
  <c r="J11" i="2"/>
  <c r="L11" i="2" s="1"/>
  <c r="N12" i="2"/>
  <c r="P12" i="2" s="1"/>
  <c r="R12" i="2" s="1"/>
  <c r="T12" i="2" s="1"/>
  <c r="V12" i="2" s="1"/>
  <c r="J12" i="2"/>
  <c r="L12" i="2" s="1"/>
  <c r="N13" i="2"/>
  <c r="P13" i="2" s="1"/>
  <c r="R13" i="2" s="1"/>
  <c r="T13" i="2" s="1"/>
  <c r="V13" i="2" s="1"/>
  <c r="J13" i="2"/>
  <c r="L13" i="2" s="1"/>
  <c r="N14" i="2"/>
  <c r="P14" i="2" s="1"/>
  <c r="R14" i="2" s="1"/>
  <c r="T14" i="2" s="1"/>
  <c r="V14" i="2" s="1"/>
  <c r="J14" i="2"/>
  <c r="L14" i="2" s="1"/>
  <c r="N15" i="2"/>
  <c r="P15" i="2" s="1"/>
  <c r="R15" i="2" s="1"/>
  <c r="T15" i="2" s="1"/>
  <c r="V15" i="2" s="1"/>
  <c r="J15" i="2"/>
  <c r="L15" i="2" s="1"/>
  <c r="N16" i="2"/>
  <c r="P16" i="2" s="1"/>
  <c r="R16" i="2" s="1"/>
  <c r="T16" i="2" s="1"/>
  <c r="V16" i="2" s="1"/>
  <c r="J16" i="2"/>
  <c r="L16" i="2" s="1"/>
  <c r="N17" i="2"/>
  <c r="P17" i="2" s="1"/>
  <c r="R17" i="2" s="1"/>
  <c r="T17" i="2" s="1"/>
  <c r="V17" i="2" s="1"/>
  <c r="J17" i="2"/>
  <c r="L17" i="2" s="1"/>
  <c r="N18" i="2"/>
  <c r="P18" i="2" s="1"/>
  <c r="R18" i="2" s="1"/>
  <c r="T18" i="2" s="1"/>
  <c r="V18" i="2" s="1"/>
  <c r="J18" i="2"/>
  <c r="L18" i="2" s="1"/>
  <c r="N19" i="2"/>
  <c r="P19" i="2" s="1"/>
  <c r="R19" i="2" s="1"/>
  <c r="T19" i="2" s="1"/>
  <c r="V19" i="2" s="1"/>
  <c r="J19" i="2"/>
  <c r="L19" i="2" s="1"/>
  <c r="N20" i="2"/>
  <c r="P20" i="2" s="1"/>
  <c r="R20" i="2" s="1"/>
  <c r="T20" i="2" s="1"/>
  <c r="V20" i="2" s="1"/>
  <c r="J20" i="2"/>
  <c r="L20" i="2" s="1"/>
  <c r="N21" i="2"/>
  <c r="P21" i="2" s="1"/>
  <c r="R21" i="2" s="1"/>
  <c r="T21" i="2" s="1"/>
  <c r="V21" i="2" s="1"/>
  <c r="J21" i="2"/>
  <c r="L21" i="2" s="1"/>
  <c r="N22" i="2"/>
  <c r="P22" i="2" s="1"/>
  <c r="R22" i="2" s="1"/>
  <c r="T22" i="2" s="1"/>
  <c r="V22" i="2" s="1"/>
  <c r="J22" i="2"/>
  <c r="L22" i="2" s="1"/>
  <c r="N23" i="2"/>
  <c r="P23" i="2" s="1"/>
  <c r="R23" i="2" s="1"/>
  <c r="T23" i="2" s="1"/>
  <c r="V23" i="2" s="1"/>
  <c r="J23" i="2"/>
  <c r="L23" i="2" s="1"/>
  <c r="N24" i="2"/>
  <c r="P24" i="2" s="1"/>
  <c r="R24" i="2" s="1"/>
  <c r="T24" i="2" s="1"/>
  <c r="V24" i="2" s="1"/>
  <c r="J24" i="2"/>
  <c r="L24" i="2" s="1"/>
  <c r="N25" i="2"/>
  <c r="P25" i="2" s="1"/>
  <c r="R25" i="2" s="1"/>
  <c r="T25" i="2" s="1"/>
  <c r="V25" i="2" s="1"/>
  <c r="J25" i="2"/>
  <c r="L25" i="2" s="1"/>
  <c r="N26" i="2"/>
  <c r="P26" i="2" s="1"/>
  <c r="R26" i="2" s="1"/>
  <c r="T26" i="2" s="1"/>
  <c r="V26" i="2" s="1"/>
  <c r="J26" i="2"/>
  <c r="L26" i="2" s="1"/>
  <c r="N27" i="2"/>
  <c r="P27" i="2" s="1"/>
  <c r="R27" i="2" s="1"/>
  <c r="T27" i="2" s="1"/>
  <c r="V27" i="2" s="1"/>
  <c r="J27" i="2"/>
  <c r="L27" i="2" s="1"/>
  <c r="N28" i="2"/>
  <c r="P28" i="2" s="1"/>
  <c r="R28" i="2" s="1"/>
  <c r="T28" i="2" s="1"/>
  <c r="V28" i="2" s="1"/>
  <c r="J28" i="2"/>
  <c r="L28" i="2" s="1"/>
  <c r="N29" i="2"/>
  <c r="P29" i="2" s="1"/>
  <c r="R29" i="2" s="1"/>
  <c r="T29" i="2" s="1"/>
  <c r="V29" i="2" s="1"/>
  <c r="J29" i="2"/>
  <c r="L29" i="2" s="1"/>
  <c r="N30" i="2"/>
  <c r="P30" i="2" s="1"/>
  <c r="R30" i="2" s="1"/>
  <c r="T30" i="2" s="1"/>
  <c r="V30" i="2" s="1"/>
  <c r="J30" i="2"/>
  <c r="L30" i="2" s="1"/>
  <c r="G31" i="2" l="1"/>
  <c r="I31" i="2" s="1"/>
  <c r="W11" i="2"/>
  <c r="W12" i="2" s="1"/>
  <c r="W13" i="2" s="1"/>
  <c r="W14" i="2" s="1"/>
  <c r="W15" i="2" s="1"/>
  <c r="W16" i="2" s="1"/>
  <c r="W17" i="2" s="1"/>
  <c r="W18" i="2" s="1"/>
  <c r="W19" i="2" s="1"/>
  <c r="W20" i="2" s="1"/>
  <c r="W21" i="2" s="1"/>
  <c r="W22" i="2" s="1"/>
  <c r="W23" i="2" s="1"/>
  <c r="W24" i="2" s="1"/>
  <c r="W25" i="2" s="1"/>
  <c r="W26" i="2" s="1"/>
  <c r="W27" i="2" s="1"/>
  <c r="W28" i="2" s="1"/>
  <c r="W29" i="2" s="1"/>
  <c r="W30" i="2" s="1"/>
  <c r="I19" i="2"/>
  <c r="K19" i="2" s="1"/>
  <c r="M11" i="2"/>
  <c r="O11" i="2" s="1"/>
  <c r="Q11" i="2" s="1"/>
  <c r="S11" i="2" s="1"/>
  <c r="U11" i="2" s="1"/>
  <c r="N10" i="2"/>
  <c r="P10" i="2" s="1"/>
  <c r="R10" i="2" s="1"/>
  <c r="T10" i="2" s="1"/>
  <c r="V10" i="2" s="1"/>
  <c r="J10" i="2"/>
  <c r="L10" i="2" s="1"/>
</calcChain>
</file>

<file path=xl/sharedStrings.xml><?xml version="1.0" encoding="utf-8"?>
<sst xmlns="http://schemas.openxmlformats.org/spreadsheetml/2006/main" count="412" uniqueCount="88">
  <si>
    <t>PLEASANTON</t>
  </si>
  <si>
    <t>ESTIMATES FOR YOUNG TREES</t>
  </si>
  <si>
    <t>MATURE TREES</t>
  </si>
  <si>
    <t>1/2 Grown Trees</t>
  </si>
  <si>
    <t>1/4 Grown Trees</t>
  </si>
  <si>
    <t>1/8 Grown Trees</t>
  </si>
  <si>
    <t>Storage Capacity</t>
  </si>
  <si>
    <t>Well Capacity</t>
  </si>
  <si>
    <t>Irrigation Quantity</t>
  </si>
  <si>
    <t>Irrigation Timing</t>
  </si>
  <si>
    <t>Date</t>
  </si>
  <si>
    <t>(inches/  period)</t>
  </si>
  <si>
    <t>(inches/period)</t>
  </si>
  <si>
    <t>(Gal/Day/Acre)</t>
  </si>
  <si>
    <t>Gal/Tree/Week</t>
  </si>
  <si>
    <t>Hours/Tree/Week</t>
  </si>
  <si>
    <t>bare soil</t>
  </si>
  <si>
    <t>cover crop</t>
  </si>
  <si>
    <t>Jan</t>
  </si>
  <si>
    <t>Feb</t>
  </si>
  <si>
    <t>Mar 1-15</t>
  </si>
  <si>
    <t xml:space="preserve">Mar 16-31 </t>
  </si>
  <si>
    <t xml:space="preserve">Apr  1-15 </t>
  </si>
  <si>
    <t>Apr 16-30</t>
  </si>
  <si>
    <t>May 1-15</t>
  </si>
  <si>
    <t>May 16-31</t>
  </si>
  <si>
    <t>Jun 1-15</t>
  </si>
  <si>
    <t>Jun 16-30</t>
  </si>
  <si>
    <t>Jul 1-15</t>
  </si>
  <si>
    <t>Jul 16-31</t>
  </si>
  <si>
    <t>Aug 1-15</t>
  </si>
  <si>
    <t>Aug 16-31</t>
  </si>
  <si>
    <t>Sept 1-15</t>
  </si>
  <si>
    <t>Sept 16-30</t>
  </si>
  <si>
    <t>Oct 1-15</t>
  </si>
  <si>
    <t>Oct 16-31</t>
  </si>
  <si>
    <t>Nov 1-15</t>
  </si>
  <si>
    <t>Nov 16-31</t>
  </si>
  <si>
    <t>Dec</t>
  </si>
  <si>
    <t xml:space="preserve">SEASONAL TOTAL </t>
  </si>
  <si>
    <t>(Gal/Min/Acre)                        12 hour set/day</t>
  </si>
  <si>
    <t>WATER  USE REQUIREMENT</t>
  </si>
  <si>
    <t>SAMPLE IRRIGATION SCHEDULE</t>
  </si>
  <si>
    <t xml:space="preserve">OIL OLIVES </t>
  </si>
  <si>
    <t>May</t>
  </si>
  <si>
    <t>TOTAL</t>
  </si>
  <si>
    <t>FOR: Oil Olives in Pleasanton with an 18' X 18' tree spacing and 2 gal/hr/tree drip emitters</t>
  </si>
  <si>
    <t>Month</t>
  </si>
  <si>
    <t>inches/mo</t>
  </si>
  <si>
    <t>Ref. ET (ETo)</t>
  </si>
  <si>
    <t>Crop Coefficient (Kc)</t>
  </si>
  <si>
    <t>Crop Water Use  (ETc)</t>
  </si>
  <si>
    <t xml:space="preserve">Water Use + RDI    (ETc + RDI)                         </t>
  </si>
  <si>
    <t>October</t>
  </si>
  <si>
    <t>November</t>
  </si>
  <si>
    <t>December</t>
  </si>
  <si>
    <t>January</t>
  </si>
  <si>
    <t>February</t>
  </si>
  <si>
    <t>March</t>
  </si>
  <si>
    <t>April</t>
  </si>
  <si>
    <t>June</t>
  </si>
  <si>
    <t>July</t>
  </si>
  <si>
    <t>August</t>
  </si>
  <si>
    <t>September</t>
  </si>
  <si>
    <t>For an 18'x18' tree spacing</t>
  </si>
  <si>
    <t>PLSTN</t>
  </si>
  <si>
    <t>Rain G/D/A</t>
  </si>
  <si>
    <t>For emission of 2 GPH per tree</t>
  </si>
  <si>
    <t>w/cover</t>
  </si>
  <si>
    <t>Extra Rainfall for Soil Storage</t>
  </si>
  <si>
    <t>Cumulative Soil Storage</t>
  </si>
  <si>
    <t>Supplied by irrigation</t>
  </si>
  <si>
    <t>Actual Rainfall</t>
  </si>
  <si>
    <t>Sample Water Budget Chart</t>
  </si>
  <si>
    <t>Gal/Tree/Wk</t>
  </si>
  <si>
    <t>for 18'x18' tree spacing</t>
  </si>
  <si>
    <t>for appl. rate of 2 G/tree/hr</t>
  </si>
  <si>
    <t>Hrs/tree/wk</t>
  </si>
  <si>
    <t>- Pleasanton -</t>
  </si>
  <si>
    <t>= 395,000 Gal/A/year</t>
  </si>
  <si>
    <t>Aver. Rainfall</t>
  </si>
  <si>
    <t>YOUR WATER BUDGET CHART</t>
  </si>
  <si>
    <t>Extra  Rainfall for Soil Storage</t>
  </si>
  <si>
    <t>Tree Water Use    (ETc + RDI)</t>
  </si>
  <si>
    <t>Tree Water Use   (ETc + RDI)</t>
  </si>
  <si>
    <t>- Brentwood/Tracy/Livermore -</t>
  </si>
  <si>
    <t>BRENTWOOD/TRACY/LIVERMORE</t>
  </si>
  <si>
    <t>FOR: Oil Olives in Brentwood with an 18' X 18' tree spacing and 2 gal/hr/tree drip emitters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</si>
</sst>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font>
    <font>
      <b/>
      <sz val="18"/>
      <name val="Arial"/>
      <family val="2"/>
    </font>
    <font>
      <b/>
      <sz val="10"/>
      <name val="Arial"/>
      <family val="2"/>
    </font>
    <font>
      <b/>
      <sz val="16"/>
      <name val="Arial"/>
      <family val="2"/>
    </font>
    <font>
      <b/>
      <sz val="14"/>
      <name val="Arial"/>
      <family val="2"/>
    </font>
    <font>
      <b/>
      <sz val="12"/>
      <name val="Arial"/>
      <family val="2"/>
    </font>
    <font>
      <sz val="11"/>
      <name val="Arial"/>
      <family val="2"/>
    </font>
    <font>
      <b/>
      <sz val="11"/>
      <name val="Arial"/>
      <family val="2"/>
    </font>
    <font>
      <sz val="12"/>
      <name val="Arial"/>
      <family val="2"/>
    </font>
    <font>
      <sz val="12"/>
      <color indexed="23"/>
      <name val="Arial"/>
      <family val="2"/>
    </font>
    <font>
      <sz val="12"/>
      <color indexed="55"/>
      <name val="Arial"/>
      <family val="2"/>
    </font>
    <font>
      <b/>
      <sz val="12"/>
      <color indexed="12"/>
      <name val="Arial"/>
      <family val="2"/>
    </font>
    <font>
      <sz val="12"/>
      <color indexed="12"/>
      <name val="Arial"/>
      <family val="2"/>
    </font>
    <font>
      <sz val="14"/>
      <name val="Arial"/>
      <family val="2"/>
    </font>
    <font>
      <sz val="12"/>
      <color theme="0" tint="-0.499984740745262"/>
      <name val="Arial"/>
      <family val="2"/>
    </font>
    <font>
      <sz val="10"/>
      <name val="Arial"/>
      <family val="2"/>
    </font>
  </fonts>
  <fills count="6">
    <fill>
      <patternFill patternType="none"/>
    </fill>
    <fill>
      <patternFill patternType="gray125"/>
    </fill>
    <fill>
      <patternFill patternType="solid">
        <fgColor indexed="45"/>
        <bgColor indexed="64"/>
      </patternFill>
    </fill>
    <fill>
      <patternFill patternType="solid">
        <fgColor rgb="FFFFFF00"/>
        <bgColor indexed="64"/>
      </patternFill>
    </fill>
    <fill>
      <patternFill patternType="solid">
        <fgColor theme="2" tint="-0.249977111117893"/>
        <bgColor indexed="64"/>
      </patternFill>
    </fill>
    <fill>
      <patternFill patternType="solid">
        <fgColor rgb="FF92D050"/>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cellStyleXfs>
  <cellXfs count="170">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Continuous"/>
    </xf>
    <xf numFmtId="0" fontId="2" fillId="0" borderId="0" xfId="0" applyFont="1" applyAlignment="1">
      <alignment horizontal="centerContinuous"/>
    </xf>
    <xf numFmtId="0" fontId="5" fillId="0" borderId="7" xfId="0" applyFont="1" applyBorder="1" applyAlignment="1">
      <alignment wrapText="1"/>
    </xf>
    <xf numFmtId="0" fontId="5" fillId="0" borderId="8" xfId="0" applyFont="1" applyBorder="1" applyAlignment="1">
      <alignment horizontal="centerContinuous" wrapText="1"/>
    </xf>
    <xf numFmtId="0" fontId="5" fillId="0" borderId="5" xfId="0" applyFont="1" applyBorder="1" applyAlignment="1">
      <alignment wrapText="1"/>
    </xf>
    <xf numFmtId="0" fontId="6" fillId="0" borderId="12" xfId="0" applyFont="1" applyBorder="1" applyAlignment="1">
      <alignment horizontal="center" wrapText="1"/>
    </xf>
    <xf numFmtId="0" fontId="8" fillId="0" borderId="17" xfId="0" applyFont="1" applyBorder="1"/>
    <xf numFmtId="0" fontId="6" fillId="0" borderId="18" xfId="0" applyFont="1" applyBorder="1" applyAlignment="1">
      <alignment horizontal="centerContinuous"/>
    </xf>
    <xf numFmtId="0" fontId="8" fillId="0" borderId="1" xfId="0" applyFont="1" applyBorder="1" applyAlignment="1">
      <alignment wrapText="1"/>
    </xf>
    <xf numFmtId="0" fontId="8" fillId="0" borderId="23" xfId="0" applyFont="1" applyBorder="1" applyAlignment="1">
      <alignment horizontal="center" wrapText="1"/>
    </xf>
    <xf numFmtId="0" fontId="8" fillId="0" borderId="24" xfId="0" applyFont="1" applyBorder="1" applyAlignment="1">
      <alignment horizontal="center" wrapText="1"/>
    </xf>
    <xf numFmtId="2" fontId="8" fillId="0" borderId="24" xfId="0" applyNumberFormat="1" applyFont="1" applyBorder="1" applyAlignment="1">
      <alignment horizontal="center" wrapText="1"/>
    </xf>
    <xf numFmtId="2" fontId="8" fillId="0" borderId="25" xfId="0" applyNumberFormat="1" applyFont="1" applyBorder="1" applyAlignment="1">
      <alignment horizontal="center" wrapText="1"/>
    </xf>
    <xf numFmtId="2" fontId="8" fillId="0" borderId="26" xfId="0" applyNumberFormat="1" applyFont="1" applyBorder="1" applyAlignment="1">
      <alignment horizontal="center" wrapText="1"/>
    </xf>
    <xf numFmtId="2" fontId="9" fillId="0" borderId="25" xfId="0" applyNumberFormat="1" applyFont="1" applyBorder="1" applyAlignment="1">
      <alignment horizontal="center" wrapText="1"/>
    </xf>
    <xf numFmtId="164" fontId="9" fillId="0" borderId="5" xfId="0" applyNumberFormat="1" applyFont="1" applyBorder="1" applyAlignment="1">
      <alignment horizontal="center"/>
    </xf>
    <xf numFmtId="164" fontId="9" fillId="0" borderId="6" xfId="0" applyNumberFormat="1" applyFont="1" applyBorder="1" applyAlignment="1">
      <alignment horizontal="center"/>
    </xf>
    <xf numFmtId="0" fontId="8" fillId="0" borderId="5" xfId="0" applyFont="1" applyBorder="1" applyAlignment="1">
      <alignment wrapText="1"/>
    </xf>
    <xf numFmtId="0" fontId="8" fillId="0" borderId="27" xfId="0" applyFont="1" applyBorder="1" applyAlignment="1">
      <alignment horizontal="center" wrapText="1"/>
    </xf>
    <xf numFmtId="0" fontId="8" fillId="0" borderId="0" xfId="0" applyFont="1" applyBorder="1" applyAlignment="1">
      <alignment horizontal="center" wrapText="1"/>
    </xf>
    <xf numFmtId="2" fontId="8" fillId="0" borderId="0" xfId="0" applyNumberFormat="1" applyFont="1" applyBorder="1" applyAlignment="1">
      <alignment horizontal="center" wrapText="1"/>
    </xf>
    <xf numFmtId="2" fontId="8" fillId="0" borderId="28" xfId="0" applyNumberFormat="1" applyFont="1" applyBorder="1" applyAlignment="1">
      <alignment horizontal="center" wrapText="1"/>
    </xf>
    <xf numFmtId="2" fontId="8" fillId="0" borderId="29" xfId="0" applyNumberFormat="1" applyFont="1" applyBorder="1" applyAlignment="1">
      <alignment horizontal="center" wrapText="1"/>
    </xf>
    <xf numFmtId="2" fontId="9" fillId="0" borderId="28" xfId="0" applyNumberFormat="1" applyFont="1" applyBorder="1" applyAlignment="1">
      <alignment horizontal="center" wrapText="1"/>
    </xf>
    <xf numFmtId="164" fontId="8" fillId="0" borderId="0" xfId="0" applyNumberFormat="1" applyFont="1" applyBorder="1" applyAlignment="1">
      <alignment horizontal="center"/>
    </xf>
    <xf numFmtId="164" fontId="8" fillId="0" borderId="6" xfId="0" applyNumberFormat="1" applyFont="1" applyBorder="1" applyAlignment="1">
      <alignment horizontal="center"/>
    </xf>
    <xf numFmtId="2" fontId="0" fillId="0" borderId="0" xfId="0" applyNumberFormat="1"/>
    <xf numFmtId="0" fontId="8" fillId="0" borderId="5" xfId="0" applyFont="1" applyBorder="1"/>
    <xf numFmtId="2" fontId="8" fillId="0" borderId="27" xfId="0" applyNumberFormat="1" applyFont="1" applyBorder="1" applyAlignment="1">
      <alignment horizontal="center"/>
    </xf>
    <xf numFmtId="164" fontId="8" fillId="0" borderId="5" xfId="0" applyNumberFormat="1" applyFont="1" applyBorder="1" applyAlignment="1">
      <alignment horizontal="center"/>
    </xf>
    <xf numFmtId="2" fontId="8" fillId="0" borderId="0" xfId="0" applyNumberFormat="1" applyFont="1" applyBorder="1" applyAlignment="1">
      <alignment horizontal="center"/>
    </xf>
    <xf numFmtId="164" fontId="10" fillId="0" borderId="5" xfId="0" applyNumberFormat="1" applyFont="1" applyBorder="1" applyAlignment="1">
      <alignment horizontal="center"/>
    </xf>
    <xf numFmtId="164" fontId="10" fillId="0" borderId="6" xfId="0" applyNumberFormat="1" applyFont="1" applyBorder="1" applyAlignment="1">
      <alignment horizontal="center"/>
    </xf>
    <xf numFmtId="2" fontId="8" fillId="0" borderId="18" xfId="0" applyNumberFormat="1" applyFont="1" applyBorder="1" applyAlignment="1">
      <alignment horizontal="center"/>
    </xf>
    <xf numFmtId="2" fontId="8" fillId="0" borderId="19" xfId="0" applyNumberFormat="1" applyFont="1" applyBorder="1" applyAlignment="1">
      <alignment horizontal="center"/>
    </xf>
    <xf numFmtId="164" fontId="10" fillId="0" borderId="17" xfId="0" applyNumberFormat="1" applyFont="1" applyBorder="1" applyAlignment="1">
      <alignment horizontal="center"/>
    </xf>
    <xf numFmtId="164" fontId="10" fillId="0" borderId="22" xfId="0" applyNumberFormat="1" applyFont="1" applyBorder="1" applyAlignment="1">
      <alignment horizontal="center"/>
    </xf>
    <xf numFmtId="164" fontId="9" fillId="0" borderId="17" xfId="0" applyNumberFormat="1" applyFont="1" applyBorder="1" applyAlignment="1">
      <alignment horizontal="center"/>
    </xf>
    <xf numFmtId="164" fontId="9" fillId="0" borderId="22" xfId="0" applyNumberFormat="1" applyFont="1" applyBorder="1" applyAlignment="1">
      <alignment horizontal="center"/>
    </xf>
    <xf numFmtId="2" fontId="5" fillId="0" borderId="20" xfId="0" applyNumberFormat="1" applyFont="1" applyBorder="1" applyAlignment="1">
      <alignment horizontal="center"/>
    </xf>
    <xf numFmtId="2" fontId="5" fillId="0" borderId="21" xfId="0" applyNumberFormat="1" applyFont="1" applyBorder="1" applyAlignment="1">
      <alignment horizontal="center"/>
    </xf>
    <xf numFmtId="164" fontId="5" fillId="0" borderId="0" xfId="0" applyNumberFormat="1" applyFont="1" applyBorder="1" applyAlignment="1">
      <alignment horizontal="center"/>
    </xf>
    <xf numFmtId="0" fontId="0" fillId="0" borderId="0" xfId="0" applyBorder="1"/>
    <xf numFmtId="0" fontId="11" fillId="0" borderId="0" xfId="0" applyFont="1" applyBorder="1"/>
    <xf numFmtId="2" fontId="11" fillId="0" borderId="0" xfId="0" applyNumberFormat="1" applyFont="1" applyBorder="1" applyAlignment="1">
      <alignment horizontal="center"/>
    </xf>
    <xf numFmtId="0" fontId="12" fillId="0" borderId="0" xfId="0" applyFont="1" applyBorder="1"/>
    <xf numFmtId="0" fontId="12" fillId="0" borderId="0" xfId="0" applyFont="1" applyBorder="1" applyAlignment="1">
      <alignment horizontal="center"/>
    </xf>
    <xf numFmtId="2" fontId="5" fillId="0" borderId="0" xfId="0" applyNumberFormat="1" applyFont="1" applyBorder="1" applyAlignment="1">
      <alignment horizontal="center"/>
    </xf>
    <xf numFmtId="0" fontId="0" fillId="0" borderId="0" xfId="0" applyAlignment="1">
      <alignment horizontal="right"/>
    </xf>
    <xf numFmtId="2" fontId="12" fillId="0" borderId="28" xfId="0" applyNumberFormat="1" applyFont="1" applyBorder="1" applyAlignment="1">
      <alignment horizontal="center" wrapText="1"/>
    </xf>
    <xf numFmtId="164" fontId="12" fillId="0" borderId="6" xfId="0" applyNumberFormat="1" applyFont="1" applyBorder="1" applyAlignment="1">
      <alignment horizontal="center"/>
    </xf>
    <xf numFmtId="164" fontId="12" fillId="0" borderId="5" xfId="0" applyNumberFormat="1" applyFont="1" applyBorder="1" applyAlignment="1">
      <alignment horizontal="center"/>
    </xf>
    <xf numFmtId="2" fontId="11" fillId="0" borderId="30" xfId="0" applyNumberFormat="1" applyFont="1" applyBorder="1" applyAlignment="1">
      <alignment horizontal="center" wrapText="1"/>
    </xf>
    <xf numFmtId="3" fontId="12" fillId="0" borderId="3" xfId="0" applyNumberFormat="1" applyFont="1" applyBorder="1" applyAlignment="1">
      <alignment horizontal="center"/>
    </xf>
    <xf numFmtId="0" fontId="8" fillId="0" borderId="20" xfId="0" applyFont="1" applyBorder="1" applyAlignment="1">
      <alignment horizontal="center" wrapText="1"/>
    </xf>
    <xf numFmtId="0" fontId="13" fillId="0" borderId="0" xfId="0" applyFont="1" applyAlignment="1">
      <alignment horizontal="center"/>
    </xf>
    <xf numFmtId="1" fontId="8" fillId="0" borderId="5" xfId="0" applyNumberFormat="1" applyFont="1" applyBorder="1" applyAlignment="1">
      <alignment horizontal="center"/>
    </xf>
    <xf numFmtId="1" fontId="8" fillId="0" borderId="6" xfId="0" applyNumberFormat="1" applyFont="1" applyBorder="1" applyAlignment="1">
      <alignment horizontal="center"/>
    </xf>
    <xf numFmtId="1" fontId="12" fillId="0" borderId="5" xfId="0" applyNumberFormat="1" applyFont="1" applyBorder="1" applyAlignment="1">
      <alignment horizontal="center"/>
    </xf>
    <xf numFmtId="1" fontId="12" fillId="0" borderId="6" xfId="0" applyNumberFormat="1" applyFont="1" applyBorder="1" applyAlignment="1">
      <alignment horizontal="center"/>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20" xfId="0" applyNumberFormat="1" applyFont="1" applyBorder="1" applyAlignment="1">
      <alignment horizontal="center" wrapText="1"/>
    </xf>
    <xf numFmtId="2" fontId="14" fillId="0" borderId="21" xfId="0" applyNumberFormat="1" applyFont="1" applyBorder="1" applyAlignment="1">
      <alignment horizontal="center" wrapText="1"/>
    </xf>
    <xf numFmtId="1" fontId="14" fillId="0" borderId="1" xfId="0" applyNumberFormat="1" applyFont="1" applyBorder="1" applyAlignment="1">
      <alignment horizontal="center"/>
    </xf>
    <xf numFmtId="1" fontId="14" fillId="0" borderId="2" xfId="0" applyNumberFormat="1" applyFont="1" applyBorder="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1" fontId="14" fillId="0" borderId="5" xfId="0" applyNumberFormat="1" applyFont="1" applyBorder="1" applyAlignment="1">
      <alignment horizontal="center"/>
    </xf>
    <xf numFmtId="1" fontId="14" fillId="0" borderId="6" xfId="0" applyNumberFormat="1" applyFont="1" applyBorder="1" applyAlignment="1">
      <alignment horizontal="center"/>
    </xf>
    <xf numFmtId="164" fontId="14" fillId="0" borderId="5" xfId="0" applyNumberFormat="1" applyFont="1" applyBorder="1" applyAlignment="1">
      <alignment horizontal="center"/>
    </xf>
    <xf numFmtId="164" fontId="14" fillId="0" borderId="6" xfId="0" applyNumberFormat="1" applyFont="1" applyBorder="1" applyAlignment="1">
      <alignment horizontal="center"/>
    </xf>
    <xf numFmtId="164" fontId="14" fillId="0" borderId="17" xfId="0" applyNumberFormat="1" applyFont="1" applyBorder="1" applyAlignment="1">
      <alignment horizontal="center"/>
    </xf>
    <xf numFmtId="164" fontId="14" fillId="0" borderId="22" xfId="0" applyNumberFormat="1" applyFont="1" applyBorder="1" applyAlignment="1">
      <alignment horizontal="center"/>
    </xf>
    <xf numFmtId="3" fontId="12" fillId="0" borderId="4" xfId="0" applyNumberFormat="1" applyFont="1" applyBorder="1" applyAlignment="1">
      <alignment horizontal="center"/>
    </xf>
    <xf numFmtId="0" fontId="6" fillId="4" borderId="19" xfId="0" applyFont="1" applyFill="1" applyBorder="1" applyAlignment="1">
      <alignment horizontal="center" wrapText="1"/>
    </xf>
    <xf numFmtId="0" fontId="6" fillId="4" borderId="20" xfId="0" applyFont="1" applyFill="1" applyBorder="1" applyAlignment="1">
      <alignment horizontal="center" wrapText="1"/>
    </xf>
    <xf numFmtId="0" fontId="6" fillId="4" borderId="17" xfId="0" applyFont="1" applyFill="1" applyBorder="1" applyAlignment="1">
      <alignment horizontal="center" wrapText="1"/>
    </xf>
    <xf numFmtId="0" fontId="6" fillId="5" borderId="19" xfId="0" applyFont="1" applyFill="1" applyBorder="1"/>
    <xf numFmtId="0" fontId="6" fillId="5" borderId="21" xfId="0" applyFont="1" applyFill="1" applyBorder="1"/>
    <xf numFmtId="0" fontId="6" fillId="5" borderId="22" xfId="0" applyFont="1" applyFill="1" applyBorder="1"/>
    <xf numFmtId="0" fontId="15" fillId="0" borderId="0" xfId="0" applyFont="1"/>
    <xf numFmtId="0" fontId="3" fillId="0" borderId="0" xfId="0" applyFont="1" applyAlignment="1">
      <alignment horizontal="center"/>
    </xf>
    <xf numFmtId="0" fontId="4" fillId="0" borderId="0" xfId="0" applyFont="1" applyAlignment="1">
      <alignment horizontal="center"/>
    </xf>
    <xf numFmtId="0" fontId="15" fillId="0" borderId="14" xfId="0" applyFont="1" applyBorder="1" applyAlignment="1">
      <alignment horizontal="center"/>
    </xf>
    <xf numFmtId="0" fontId="15" fillId="0" borderId="34" xfId="0" applyFont="1" applyBorder="1"/>
    <xf numFmtId="1" fontId="0" fillId="0" borderId="0" xfId="0" applyNumberFormat="1" applyAlignment="1">
      <alignment horizontal="center"/>
    </xf>
    <xf numFmtId="2" fontId="8" fillId="0" borderId="27" xfId="0" applyNumberFormat="1" applyFont="1" applyBorder="1" applyAlignment="1">
      <alignment horizontal="center" wrapText="1"/>
    </xf>
    <xf numFmtId="164" fontId="8" fillId="0" borderId="34" xfId="0" applyNumberFormat="1" applyFont="1" applyBorder="1" applyAlignment="1">
      <alignment horizontal="center"/>
    </xf>
    <xf numFmtId="0" fontId="15" fillId="0" borderId="34" xfId="0" applyFont="1" applyBorder="1" applyAlignment="1">
      <alignment wrapText="1"/>
    </xf>
    <xf numFmtId="0" fontId="15" fillId="0" borderId="0" xfId="0" quotePrefix="1" applyFont="1"/>
    <xf numFmtId="0" fontId="7" fillId="0" borderId="34" xfId="0" applyFont="1" applyBorder="1" applyAlignment="1">
      <alignment wrapText="1"/>
    </xf>
    <xf numFmtId="0" fontId="6" fillId="0" borderId="34" xfId="0" applyFont="1" applyBorder="1"/>
    <xf numFmtId="0" fontId="5" fillId="0" borderId="34" xfId="0" applyFont="1" applyBorder="1" applyAlignment="1">
      <alignment wrapText="1"/>
    </xf>
    <xf numFmtId="0" fontId="8" fillId="0" borderId="14" xfId="0" applyFont="1" applyBorder="1" applyAlignment="1">
      <alignment horizontal="center"/>
    </xf>
    <xf numFmtId="0" fontId="8" fillId="0" borderId="34" xfId="0" applyFont="1" applyBorder="1"/>
    <xf numFmtId="164" fontId="8" fillId="0" borderId="13" xfId="0" applyNumberFormat="1" applyFont="1" applyBorder="1" applyAlignment="1">
      <alignment horizontal="center"/>
    </xf>
    <xf numFmtId="1" fontId="8" fillId="0" borderId="34" xfId="0" applyNumberFormat="1" applyFont="1" applyBorder="1" applyAlignment="1">
      <alignment horizontal="center"/>
    </xf>
    <xf numFmtId="164" fontId="5" fillId="0" borderId="34" xfId="0" applyNumberFormat="1" applyFont="1" applyBorder="1" applyAlignment="1">
      <alignment horizontal="center"/>
    </xf>
    <xf numFmtId="0" fontId="5" fillId="0" borderId="34" xfId="0" applyFont="1" applyBorder="1"/>
    <xf numFmtId="0" fontId="5" fillId="0" borderId="13" xfId="0" applyFont="1" applyBorder="1" applyAlignment="1">
      <alignment horizontal="center"/>
    </xf>
    <xf numFmtId="0" fontId="5" fillId="0" borderId="14" xfId="0" applyFont="1" applyBorder="1" applyAlignment="1">
      <alignment horizontal="center"/>
    </xf>
    <xf numFmtId="164" fontId="5" fillId="0" borderId="13" xfId="0" applyNumberFormat="1" applyFont="1" applyBorder="1" applyAlignment="1">
      <alignment horizontal="center"/>
    </xf>
    <xf numFmtId="1" fontId="5" fillId="0" borderId="34" xfId="0" applyNumberFormat="1" applyFont="1" applyBorder="1" applyAlignment="1">
      <alignment horizontal="center"/>
    </xf>
    <xf numFmtId="0" fontId="8" fillId="0" borderId="0" xfId="0" applyFont="1"/>
    <xf numFmtId="0" fontId="15" fillId="0" borderId="34" xfId="0" applyFont="1" applyBorder="1" applyAlignment="1">
      <alignment horizontal="center"/>
    </xf>
    <xf numFmtId="0" fontId="15" fillId="0" borderId="34" xfId="0" applyFont="1" applyFill="1" applyBorder="1" applyAlignment="1">
      <alignment horizontal="center"/>
    </xf>
    <xf numFmtId="0" fontId="15" fillId="0" borderId="39" xfId="0" applyFont="1" applyBorder="1" applyAlignment="1">
      <alignment horizontal="center"/>
    </xf>
    <xf numFmtId="0" fontId="15" fillId="0" borderId="35" xfId="0" applyFont="1" applyBorder="1" applyAlignment="1">
      <alignment horizontal="center"/>
    </xf>
    <xf numFmtId="0" fontId="15" fillId="0" borderId="35" xfId="0" applyFont="1" applyFill="1" applyBorder="1" applyAlignment="1">
      <alignment horizontal="center"/>
    </xf>
    <xf numFmtId="2" fontId="8" fillId="0" borderId="34" xfId="0" applyNumberFormat="1" applyFont="1" applyBorder="1" applyAlignment="1">
      <alignment horizontal="center"/>
    </xf>
    <xf numFmtId="0" fontId="8" fillId="0" borderId="38" xfId="0" applyFont="1" applyFill="1" applyBorder="1" applyAlignment="1">
      <alignment horizontal="center"/>
    </xf>
    <xf numFmtId="0" fontId="8" fillId="0" borderId="36"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164" fontId="8" fillId="0" borderId="13" xfId="0" applyNumberFormat="1" applyFont="1" applyFill="1" applyBorder="1" applyAlignment="1">
      <alignment horizontal="center"/>
    </xf>
    <xf numFmtId="164" fontId="8" fillId="0" borderId="37" xfId="0" applyNumberFormat="1" applyFont="1" applyFill="1" applyBorder="1" applyAlignment="1">
      <alignment horizontal="center"/>
    </xf>
    <xf numFmtId="0" fontId="6" fillId="0" borderId="36" xfId="0" applyFont="1" applyFill="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19"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3" borderId="3" xfId="0" applyFont="1" applyFill="1" applyBorder="1" applyAlignment="1">
      <alignment horizontal="center"/>
    </xf>
    <xf numFmtId="0" fontId="4" fillId="3" borderId="30" xfId="0" applyFont="1" applyFill="1" applyBorder="1" applyAlignment="1">
      <alignment horizontal="center"/>
    </xf>
    <xf numFmtId="0" fontId="4" fillId="3" borderId="4" xfId="0" applyFont="1" applyFill="1" applyBorder="1" applyAlignment="1">
      <alignment horizontal="center"/>
    </xf>
    <xf numFmtId="0" fontId="4" fillId="2" borderId="3" xfId="0" applyFont="1" applyFill="1" applyBorder="1" applyAlignment="1">
      <alignment horizontal="center"/>
    </xf>
    <xf numFmtId="0" fontId="4" fillId="2" borderId="30" xfId="0" applyFont="1" applyFill="1" applyBorder="1" applyAlignment="1">
      <alignment horizontal="center"/>
    </xf>
    <xf numFmtId="0" fontId="4" fillId="2" borderId="4" xfId="0" applyFont="1" applyFill="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7" xfId="0" applyFont="1" applyBorder="1" applyAlignment="1">
      <alignment horizontal="center"/>
    </xf>
    <xf numFmtId="0" fontId="5" fillId="0" borderId="22"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9" xfId="0" applyFont="1" applyBorder="1" applyAlignment="1">
      <alignment horizontal="center" wrapText="1"/>
    </xf>
    <xf numFmtId="0" fontId="5" fillId="0" borderId="11" xfId="0" applyFont="1" applyBorder="1" applyAlignment="1">
      <alignment horizontal="center" wrapText="1"/>
    </xf>
    <xf numFmtId="0" fontId="6" fillId="0" borderId="13" xfId="0" applyFont="1" applyBorder="1" applyAlignment="1">
      <alignment horizontal="center" wrapText="1"/>
    </xf>
    <xf numFmtId="0" fontId="7" fillId="0" borderId="14" xfId="0" applyFont="1" applyBorder="1" applyAlignment="1">
      <alignment horizont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31" xfId="0" applyFont="1" applyBorder="1" applyAlignment="1">
      <alignment horizontal="center" wrapText="1"/>
    </xf>
    <xf numFmtId="0" fontId="6" fillId="0" borderId="32" xfId="0" applyFont="1" applyBorder="1" applyAlignment="1">
      <alignment horizontal="center" wrapText="1"/>
    </xf>
    <xf numFmtId="0" fontId="6" fillId="0" borderId="33" xfId="0" applyFont="1" applyBorder="1" applyAlignment="1">
      <alignment horizontal="center" wrapText="1"/>
    </xf>
    <xf numFmtId="0" fontId="6" fillId="0" borderId="16"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5" fillId="0" borderId="10" xfId="0" applyFont="1" applyBorder="1" applyAlignment="1">
      <alignment horizontal="center" wrapText="1"/>
    </xf>
    <xf numFmtId="0" fontId="5" fillId="0" borderId="24" xfId="0" applyFont="1" applyBorder="1" applyAlignment="1">
      <alignment horizontal="right" wrapText="1"/>
    </xf>
    <xf numFmtId="0" fontId="5" fillId="0" borderId="26" xfId="0" applyFont="1" applyBorder="1" applyAlignment="1">
      <alignment horizontal="right" wrapText="1"/>
    </xf>
    <xf numFmtId="164" fontId="5" fillId="0" borderId="3" xfId="0" applyNumberFormat="1" applyFont="1" applyBorder="1" applyAlignment="1">
      <alignment horizontal="center" wrapText="1"/>
    </xf>
    <xf numFmtId="164" fontId="5" fillId="0" borderId="4" xfId="0" applyNumberFormat="1" applyFont="1" applyBorder="1" applyAlignment="1">
      <alignment horizontal="center" wrapText="1"/>
    </xf>
    <xf numFmtId="0" fontId="8" fillId="0" borderId="0" xfId="0" quotePrefix="1" applyFont="1" applyAlignment="1">
      <alignment horizontal="center"/>
    </xf>
    <xf numFmtId="0" fontId="5" fillId="0" borderId="34" xfId="0" applyFont="1" applyBorder="1" applyAlignment="1">
      <alignment horizont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4" xfId="0" applyFont="1" applyBorder="1" applyAlignment="1">
      <alignment horizontal="center" wrapText="1"/>
    </xf>
    <xf numFmtId="0" fontId="15" fillId="0" borderId="13" xfId="0" applyFont="1" applyBorder="1" applyAlignment="1">
      <alignment horizontal="center"/>
    </xf>
    <xf numFmtId="0" fontId="15" fillId="0" borderId="14" xfId="0" applyFont="1" applyBorder="1" applyAlignment="1">
      <alignment horizontal="center"/>
    </xf>
    <xf numFmtId="0" fontId="15" fillId="0" borderId="0" xfId="0" applyFont="1" applyAlignment="1">
      <alignment horizontal="center"/>
    </xf>
    <xf numFmtId="0" fontId="15" fillId="0" borderId="37" xfId="0" applyFont="1" applyBorder="1" applyAlignment="1">
      <alignment horizontal="center"/>
    </xf>
    <xf numFmtId="0" fontId="15" fillId="0" borderId="39"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66FF66"/>
      <color rgb="FF00CC00"/>
      <color rgb="FFFFCC66"/>
      <color rgb="FF9966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76200</xdr:colOff>
      <xdr:row>32</xdr:row>
      <xdr:rowOff>0</xdr:rowOff>
    </xdr:from>
    <xdr:to>
      <xdr:col>11</xdr:col>
      <xdr:colOff>774700</xdr:colOff>
      <xdr:row>64</xdr:row>
      <xdr:rowOff>139700</xdr:rowOff>
    </xdr:to>
    <xdr:sp macro="" textlink="">
      <xdr:nvSpPr>
        <xdr:cNvPr id="2" name="Text 1"/>
        <xdr:cNvSpPr txBox="1">
          <a:spLocks noChangeArrowheads="1"/>
        </xdr:cNvSpPr>
      </xdr:nvSpPr>
      <xdr:spPr bwMode="auto">
        <a:xfrm>
          <a:off x="1104900" y="7239000"/>
          <a:ext cx="8194675" cy="5321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100" b="1" i="0" u="none" strike="noStrike" baseline="0">
              <a:solidFill>
                <a:srgbClr val="000000"/>
              </a:solidFill>
              <a:latin typeface="Arial"/>
              <a:cs typeface="Arial"/>
            </a:rPr>
            <a:t>Notes: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rgbClr val="00B050"/>
              </a:solidFill>
              <a:latin typeface="Arial"/>
              <a:cs typeface="Arial"/>
            </a:rPr>
            <a:t>     </a:t>
          </a:r>
          <a:r>
            <a:rPr lang="en-US" sz="1100" b="0" i="0" u="none" strike="noStrike" baseline="0">
              <a:solidFill>
                <a:srgbClr val="000000"/>
              </a:solidFill>
              <a:latin typeface="Arial"/>
              <a:cs typeface="Arial"/>
            </a:rPr>
            <a:t>ETo = Reference Evapotranspiration (for  grass)</a:t>
          </a:r>
        </a:p>
        <a:p>
          <a:pPr algn="l" rtl="0">
            <a:defRPr sz="1000"/>
          </a:pPr>
          <a:r>
            <a:rPr lang="en-US" sz="1100" b="0" i="0" u="none" strike="noStrike" baseline="0">
              <a:solidFill>
                <a:srgbClr val="000000"/>
              </a:solidFill>
              <a:latin typeface="Arial"/>
              <a:cs typeface="Arial"/>
            </a:rPr>
            <a:t>     Kc = Crop Coefficient to adjust for the water requirements of specific crops (0.65 for Oil Olives &amp; 0.75 for Table Olives)</a:t>
          </a:r>
        </a:p>
        <a:p>
          <a:pPr algn="l" rtl="0">
            <a:defRPr sz="1000"/>
          </a:pPr>
          <a:r>
            <a:rPr lang="en-US" sz="1100" b="0" i="0" u="none" strike="noStrike" baseline="0">
              <a:solidFill>
                <a:srgbClr val="000000"/>
              </a:solidFill>
              <a:latin typeface="Arial"/>
              <a:cs typeface="Arial"/>
            </a:rPr>
            <a:t>     ETo x Kc = ETc =  Crop Water Use for a </a:t>
          </a:r>
          <a:r>
            <a:rPr lang="en-US" sz="1100" b="0" i="0" u="sng" strike="noStrike" baseline="0">
              <a:solidFill>
                <a:srgbClr val="000000"/>
              </a:solidFill>
              <a:latin typeface="Arial"/>
              <a:cs typeface="Arial"/>
            </a:rPr>
            <a:t>mature</a:t>
          </a:r>
          <a:r>
            <a:rPr lang="en-US" sz="1100" b="0" i="0" u="none" strike="noStrike" baseline="0">
              <a:solidFill>
                <a:srgbClr val="000000"/>
              </a:solidFill>
              <a:latin typeface="Arial"/>
              <a:cs typeface="Arial"/>
            </a:rPr>
            <a:t> olive orchard (more than 50% of the ground is shaded at noon in mid summer) </a:t>
          </a:r>
        </a:p>
        <a:p>
          <a:pPr algn="l" rtl="0">
            <a:defRPr sz="1000"/>
          </a:pPr>
          <a:r>
            <a:rPr lang="en-US" sz="1100" b="0" i="0" u="none" strike="noStrike" baseline="0">
              <a:solidFill>
                <a:srgbClr val="000000"/>
              </a:solidFill>
              <a:latin typeface="Arial"/>
              <a:cs typeface="Arial"/>
            </a:rPr>
            <a:t>     </a:t>
          </a:r>
          <a:r>
            <a:rPr lang="en-US" sz="1100" b="0" i="0" u="none" strike="noStrike" baseline="0">
              <a:solidFill>
                <a:srgbClr val="0000FF"/>
              </a:solidFill>
              <a:latin typeface="Arial"/>
              <a:cs typeface="Arial"/>
            </a:rPr>
            <a:t>RDI = Regulated Deficit Irrigation = application of 50% of the Water Use requirement from June through mid August </a:t>
          </a:r>
        </a:p>
        <a:p>
          <a:pPr rtl="0"/>
          <a:endParaRPr lang="en-US" sz="1100" b="0" i="0" baseline="0">
            <a:effectLst/>
            <a:latin typeface="+mn-lt"/>
            <a:ea typeface="+mn-ea"/>
            <a:cs typeface="+mn-cs"/>
          </a:endParaRPr>
        </a:p>
        <a:p>
          <a:pPr rtl="0"/>
          <a:r>
            <a:rPr lang="en-US" sz="1100" b="0" i="0" baseline="0">
              <a:effectLst/>
              <a:latin typeface="Arial" pitchFamily="34" charset="0"/>
              <a:ea typeface="+mn-ea"/>
              <a:cs typeface="Arial" pitchFamily="34" charset="0"/>
            </a:rPr>
            <a:t>This is the amount of water that MATURE trees and vines need from </a:t>
          </a:r>
          <a:r>
            <a:rPr lang="en-US" sz="1100" b="0" i="0" u="sng" baseline="0">
              <a:effectLst/>
              <a:latin typeface="Arial" pitchFamily="34" charset="0"/>
              <a:ea typeface="+mn-ea"/>
              <a:cs typeface="Arial" pitchFamily="34" charset="0"/>
            </a:rPr>
            <a:t>all</a:t>
          </a:r>
          <a:r>
            <a:rPr lang="en-US" sz="1100" b="0" i="0" baseline="0">
              <a:effectLst/>
              <a:latin typeface="Arial" pitchFamily="34" charset="0"/>
              <a:ea typeface="+mn-ea"/>
              <a:cs typeface="Arial" pitchFamily="34" charset="0"/>
            </a:rPr>
            <a:t> sources (rain, soil moisture, irrigation) based on historical climate records. Current season data can be obtained from: </a:t>
          </a:r>
          <a:r>
            <a:rPr lang="en-US" sz="1100" b="0" i="0" u="sng" baseline="0">
              <a:effectLst/>
              <a:latin typeface="Arial" pitchFamily="34" charset="0"/>
              <a:ea typeface="+mn-ea"/>
              <a:cs typeface="Arial" pitchFamily="34" charset="0"/>
            </a:rPr>
            <a:t>http://wwwcimis.water.ca.gov/cimis/welcome.jsp</a:t>
          </a:r>
          <a:r>
            <a:rPr lang="en-US" sz="1100" b="0" i="0" baseline="0">
              <a:effectLst/>
              <a:latin typeface="Arial" pitchFamily="34" charset="0"/>
              <a:ea typeface="+mn-ea"/>
              <a:cs typeface="Arial" pitchFamily="34" charset="0"/>
            </a:rPr>
            <a:t>. The Brentwood weather station is # 47; Tracy is #167.</a:t>
          </a:r>
        </a:p>
        <a:p>
          <a:pPr rtl="0"/>
          <a:endParaRPr lang="en-US" sz="1100" b="0" i="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Arial" pitchFamily="34" charset="0"/>
              <a:ea typeface="+mn-ea"/>
              <a:cs typeface="Arial" pitchFamily="34" charset="0"/>
            </a:rPr>
            <a:t>An orchard/vineyard is considered mature if it shades at least 1/2 the orchard/vineyard floor at solar noon in mid summer. If it shades less, the water use will be reduced proportionally. For example, if only 1/4 of the orchard/vineyard floor is shaded, then only apply 1/2 of the water use amount listed above. </a:t>
          </a:r>
          <a:endParaRPr lang="en-US">
            <a:effectLst/>
            <a:latin typeface="Arial" pitchFamily="34" charset="0"/>
            <a:cs typeface="Arial" pitchFamily="34" charset="0"/>
          </a:endParaRPr>
        </a:p>
        <a:p>
          <a:pPr rtl="0"/>
          <a:endParaRPr lang="en-US" sz="1100" b="0" i="0" baseline="0">
            <a:effectLst/>
            <a:latin typeface="Arial" pitchFamily="34" charset="0"/>
            <a:ea typeface="+mn-ea"/>
            <a:cs typeface="Arial" pitchFamily="34" charset="0"/>
          </a:endParaRPr>
        </a:p>
        <a:p>
          <a:pPr rtl="0"/>
          <a:r>
            <a:rPr lang="en-US" sz="1100" b="0" i="0" baseline="0">
              <a:effectLst/>
              <a:latin typeface="Arial" pitchFamily="34" charset="0"/>
              <a:ea typeface="+mn-ea"/>
              <a:cs typeface="Arial" pitchFamily="34" charset="0"/>
            </a:rPr>
            <a:t>Rainfall typically  supplies most of the water needs from late Fall to early Spring (the gray numbers). Keep track of the rainfall to help you figure out how much of your orchard's water requirement is met by rainfall and how much of the rainfall is stored in the soil  to be used when it is not raining.  Stored soil moisture will depend on the rainfall amount, the depth of your root zone (usually about 3-4 feet for olives), and the water holding capacity of your soil. The waterholding capacity of your specific soil can be found in the county soil report. But </a:t>
          </a:r>
          <a:r>
            <a:rPr lang="en-US" sz="1100" b="0" i="0" u="none" baseline="0">
              <a:effectLst/>
              <a:latin typeface="Arial" pitchFamily="34" charset="0"/>
              <a:ea typeface="+mn-ea"/>
              <a:cs typeface="Arial" pitchFamily="34" charset="0"/>
            </a:rPr>
            <a:t>generally:</a:t>
          </a:r>
          <a:endParaRPr lang="en-US" u="none">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Clay </a:t>
          </a:r>
          <a:r>
            <a:rPr lang="en-US" sz="1100" b="0" i="0" baseline="0">
              <a:effectLst/>
              <a:latin typeface="Arial" pitchFamily="34" charset="0"/>
              <a:ea typeface="+mn-ea"/>
              <a:cs typeface="Arial" pitchFamily="34" charset="0"/>
            </a:rPr>
            <a:t>soils hold 1.7 - 2.0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Clay loam</a:t>
          </a:r>
          <a:r>
            <a:rPr lang="en-US" sz="1100" b="0" i="0" baseline="0">
              <a:effectLst/>
              <a:latin typeface="Arial" pitchFamily="34" charset="0"/>
              <a:ea typeface="+mn-ea"/>
              <a:cs typeface="Arial" pitchFamily="34" charset="0"/>
            </a:rPr>
            <a:t> soils hold about 2.0 - 2.4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Sandy loam</a:t>
          </a:r>
          <a:r>
            <a:rPr lang="en-US" sz="1100" b="0" i="0" baseline="0">
              <a:effectLst/>
              <a:latin typeface="Arial" pitchFamily="34" charset="0"/>
              <a:ea typeface="+mn-ea"/>
              <a:cs typeface="Arial" pitchFamily="34" charset="0"/>
            </a:rPr>
            <a:t> soils hold about 1.5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Gravelly loam </a:t>
          </a:r>
          <a:r>
            <a:rPr lang="en-US" sz="1100" b="0" i="0" baseline="0">
              <a:effectLst/>
              <a:latin typeface="Arial" pitchFamily="34" charset="0"/>
              <a:ea typeface="+mn-ea"/>
              <a:cs typeface="Arial" pitchFamily="34" charset="0"/>
            </a:rPr>
            <a:t>soils hold between 1.0 to 2.0 inches of available water per foot of soil</a:t>
          </a:r>
          <a:endParaRPr lang="en-US">
            <a:effectLst/>
            <a:latin typeface="Arial" pitchFamily="34" charset="0"/>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Arial" pitchFamily="34" charset="0"/>
            <a:ea typeface="+mn-ea"/>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Arial" pitchFamily="34" charset="0"/>
              <a:ea typeface="+mn-ea"/>
              <a:cs typeface="Arial" pitchFamily="34" charset="0"/>
            </a:rPr>
            <a:t>Use the cover crop column when there is a full cover crop (or crop of weeds) on the orchard floor. When the cover is disked in or dies, switch to the bare soil column. If there is spotty weed or cover crop growth - the water use will fall in between the two columns.  </a:t>
          </a:r>
          <a:endParaRPr lang="en-US">
            <a:effectLst/>
            <a:latin typeface="Arial" pitchFamily="34" charset="0"/>
            <a:cs typeface="Arial" pitchFamily="34" charset="0"/>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Column 6 estimates the volume needed for a storage pond/tank to supply the complete ETc+RDI for an acre of olives.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Arial" pitchFamily="34" charset="0"/>
              <a:ea typeface="+mn-ea"/>
              <a:cs typeface="Arial" pitchFamily="34" charset="0"/>
            </a:rPr>
            <a:t>Column</a:t>
          </a:r>
          <a:r>
            <a:rPr lang="en-US" sz="1100" baseline="0">
              <a:effectLst/>
              <a:latin typeface="Arial" pitchFamily="34" charset="0"/>
              <a:ea typeface="+mn-ea"/>
              <a:cs typeface="Arial" pitchFamily="34" charset="0"/>
            </a:rPr>
            <a:t> 7 estimates the pumping rate of a well needed to </a:t>
          </a:r>
          <a:r>
            <a:rPr lang="en-US" sz="1100" b="0" i="0" baseline="0">
              <a:effectLst/>
              <a:latin typeface="Arial" pitchFamily="34" charset="0"/>
              <a:ea typeface="+mn-ea"/>
              <a:cs typeface="Arial" pitchFamily="34" charset="0"/>
            </a:rPr>
            <a:t>supply the complete ETc+RDI for an acre of olives. Note that w</a:t>
          </a:r>
          <a:r>
            <a:rPr lang="en-US" sz="1100" b="0" i="0" u="none" strike="noStrike" baseline="0">
              <a:solidFill>
                <a:srgbClr val="000000"/>
              </a:solidFill>
              <a:latin typeface="Arial"/>
              <a:cs typeface="Arial"/>
            </a:rPr>
            <a:t>inter rainfall typically meets or exceeds the ETc+RDI from Nov through April and irrigation from well or storage pond would not be needed until Apr/May-Oct in most years. </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12</xdr:col>
      <xdr:colOff>38100</xdr:colOff>
      <xdr:row>32</xdr:row>
      <xdr:rowOff>0</xdr:rowOff>
    </xdr:from>
    <xdr:to>
      <xdr:col>21</xdr:col>
      <xdr:colOff>762000</xdr:colOff>
      <xdr:row>64</xdr:row>
      <xdr:rowOff>127000</xdr:rowOff>
    </xdr:to>
    <xdr:sp macro="" textlink="">
      <xdr:nvSpPr>
        <xdr:cNvPr id="3" name="Text Box 2"/>
        <xdr:cNvSpPr txBox="1">
          <a:spLocks noChangeArrowheads="1"/>
        </xdr:cNvSpPr>
      </xdr:nvSpPr>
      <xdr:spPr bwMode="auto">
        <a:xfrm>
          <a:off x="9344025" y="7239000"/>
          <a:ext cx="7753350" cy="530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sz="1100" b="1" i="0" u="sng" baseline="0">
              <a:effectLst/>
              <a:latin typeface="+mn-lt"/>
              <a:ea typeface="+mn-ea"/>
              <a:cs typeface="+mn-cs"/>
            </a:rPr>
            <a:t>Sample Irrigation Schedule assumes</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Healthy trees</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A </a:t>
          </a:r>
          <a:r>
            <a:rPr lang="en-US" sz="1100" b="1" i="0" baseline="0">
              <a:effectLst/>
              <a:latin typeface="+mn-lt"/>
              <a:ea typeface="+mn-ea"/>
              <a:cs typeface="+mn-cs"/>
            </a:rPr>
            <a:t>tree spacing of 18' x 18'</a:t>
          </a:r>
          <a:endParaRPr lang="en-US" sz="1000">
            <a:effectLst/>
          </a:endParaRPr>
        </a:p>
        <a:p>
          <a:pPr rtl="0"/>
          <a:r>
            <a:rPr lang="en-US" sz="1100" b="0" i="0" baseline="0">
              <a:effectLst/>
              <a:latin typeface="+mn-lt"/>
              <a:ea typeface="+mn-ea"/>
              <a:cs typeface="+mn-cs"/>
            </a:rPr>
            <a:t>- An irrigation system that delivers </a:t>
          </a:r>
          <a:r>
            <a:rPr lang="en-US" sz="1100" b="1" i="0" baseline="0">
              <a:effectLst/>
              <a:latin typeface="+mn-lt"/>
              <a:ea typeface="+mn-ea"/>
              <a:cs typeface="+mn-cs"/>
            </a:rPr>
            <a:t>2 gallons/tree/hour </a:t>
          </a:r>
          <a:endParaRPr lang="en-US" sz="1000">
            <a:effectLst/>
          </a:endParaRPr>
        </a:p>
        <a:p>
          <a:pPr rtl="0"/>
          <a:r>
            <a:rPr lang="en-US" sz="1100" b="0" i="0" baseline="0">
              <a:effectLst/>
              <a:latin typeface="+mn-lt"/>
              <a:ea typeface="+mn-ea"/>
              <a:cs typeface="+mn-cs"/>
            </a:rPr>
            <a:t>- No correction has been made for system efficiencies </a:t>
          </a:r>
        </a:p>
        <a:p>
          <a:pPr rtl="0"/>
          <a:r>
            <a:rPr lang="en-US" sz="1100" b="0" i="0" baseline="0">
              <a:effectLst/>
              <a:latin typeface="+mn-lt"/>
              <a:ea typeface="+mn-ea"/>
              <a:cs typeface="+mn-cs"/>
            </a:rPr>
            <a:t>        - drip has a typical application efficiency of 85-95% </a:t>
          </a:r>
        </a:p>
        <a:p>
          <a:pPr rtl="0"/>
          <a:r>
            <a:rPr lang="en-US" sz="1100" b="0" i="0" baseline="0">
              <a:effectLst/>
              <a:latin typeface="+mn-lt"/>
              <a:ea typeface="+mn-ea"/>
              <a:cs typeface="+mn-cs"/>
            </a:rPr>
            <a:t>        - sprinklers have a typical efficiency of 75-85%</a:t>
          </a:r>
          <a:endParaRPr lang="en-US" sz="1000">
            <a:effectLst/>
          </a:endParaRPr>
        </a:p>
        <a:p>
          <a:pPr algn="l" rtl="0">
            <a:defRPr sz="1000"/>
          </a:pPr>
          <a:r>
            <a:rPr lang="en-US" sz="1000" b="0" i="0" u="none" strike="noStrike" baseline="0">
              <a:solidFill>
                <a:srgbClr val="000000"/>
              </a:solidFill>
              <a:latin typeface="Arial"/>
              <a:cs typeface="Arial"/>
            </a:rPr>
            <a:t>- Water use for differnt maturity trees have been estimated as follows:</a:t>
          </a:r>
        </a:p>
        <a:p>
          <a:pPr algn="l" rtl="0">
            <a:defRPr sz="1000"/>
          </a:pPr>
          <a:r>
            <a:rPr lang="en-US" sz="1000" b="0" i="0" u="none" strike="noStrike" baseline="0">
              <a:solidFill>
                <a:srgbClr val="000000"/>
              </a:solidFill>
              <a:latin typeface="Arial"/>
              <a:cs typeface="Arial"/>
            </a:rPr>
            <a:t>       - Trees are MATURE and use full water when they shade more than 1/2 the orchard floor at mid day in mid summer.</a:t>
          </a:r>
        </a:p>
        <a:p>
          <a:pPr algn="l" rtl="0">
            <a:defRPr sz="1000"/>
          </a:pPr>
          <a:r>
            <a:rPr lang="en-US" sz="1000" b="0" i="0" u="none" strike="noStrike" baseline="0">
              <a:solidFill>
                <a:srgbClr val="000000"/>
              </a:solidFill>
              <a:latin typeface="Arial"/>
              <a:cs typeface="Arial"/>
            </a:rPr>
            <a:t>       -  Half-grown trees shade about1/4 of the orchard floor at mid day in mid summer and need 1/2 of full water use.</a:t>
          </a:r>
        </a:p>
        <a:p>
          <a:pPr algn="l" rtl="0">
            <a:defRPr sz="1000"/>
          </a:pPr>
          <a:r>
            <a:rPr lang="en-US" sz="1000" b="0" i="0" u="none" strike="noStrike" baseline="0">
              <a:solidFill>
                <a:srgbClr val="000000"/>
              </a:solidFill>
              <a:latin typeface="Arial"/>
              <a:cs typeface="Arial"/>
            </a:rPr>
            <a:t>       - Quarter-grown trees shade about1/8 of the orchard floor at mid day in mid summer and need 1/4 of full water use.</a:t>
          </a:r>
        </a:p>
        <a:p>
          <a:pPr algn="l" rtl="0">
            <a:defRPr sz="1000"/>
          </a:pPr>
          <a:r>
            <a:rPr lang="en-US" sz="1000" b="0" i="0" u="none" strike="noStrike" baseline="0">
              <a:solidFill>
                <a:srgbClr val="000000"/>
              </a:solidFill>
              <a:latin typeface="Arial"/>
              <a:cs typeface="Arial"/>
            </a:rPr>
            <a:t>       -  Eigth-grown trees shade about1/16 of the orchard floor at mid day in mid summer and need 1/8 of full water use.</a:t>
          </a:r>
        </a:p>
        <a:p>
          <a:pPr algn="l" rtl="0">
            <a:defRPr sz="1000"/>
          </a:pPr>
          <a:endParaRPr lang="en-US" sz="1000" b="0" i="0" u="none" strike="noStrike" baseline="0">
            <a:solidFill>
              <a:srgbClr val="000000"/>
            </a:solidFill>
            <a:latin typeface="Arial"/>
            <a:cs typeface="Arial"/>
          </a:endParaRPr>
        </a:p>
        <a:p>
          <a:pPr rtl="0"/>
          <a:r>
            <a:rPr lang="en-US" sz="1100" b="1" i="0" u="sng" baseline="0">
              <a:effectLst/>
              <a:latin typeface="+mn-lt"/>
              <a:ea typeface="+mn-ea"/>
              <a:cs typeface="+mn-cs"/>
            </a:rPr>
            <a:t>To calculate your own irrigation system requirement:</a:t>
          </a:r>
        </a:p>
        <a:p>
          <a:pPr rtl="0"/>
          <a:r>
            <a:rPr lang="en-US" sz="1100" b="0" i="0" baseline="0">
              <a:effectLst/>
              <a:latin typeface="+mn-lt"/>
              <a:ea typeface="+mn-ea"/>
              <a:cs typeface="+mn-cs"/>
            </a:rPr>
            <a:t>     - For drip/microsprinklers: use your tree spacing to covert inches/period to gallons/tree/day (column 8).</a:t>
          </a:r>
        </a:p>
        <a:p>
          <a:pPr rtl="0"/>
          <a:r>
            <a:rPr lang="en-US" sz="1100" b="0" i="0" baseline="0">
              <a:effectLst/>
              <a:latin typeface="+mn-lt"/>
              <a:ea typeface="+mn-ea"/>
              <a:cs typeface="+mn-cs"/>
            </a:rPr>
            <a:t>		</a:t>
          </a:r>
          <a:r>
            <a:rPr lang="en-US" sz="1100" b="0" i="0" baseline="0">
              <a:solidFill>
                <a:srgbClr val="00CC00"/>
              </a:solidFill>
              <a:effectLst/>
              <a:latin typeface="+mn-lt"/>
              <a:ea typeface="+mn-ea"/>
              <a:cs typeface="+mn-cs"/>
            </a:rPr>
            <a:t>Gallons/tree/day =  </a:t>
          </a:r>
          <a:r>
            <a:rPr lang="en-US" sz="1100" b="0" i="0" u="sng" baseline="0">
              <a:solidFill>
                <a:srgbClr val="00CC00"/>
              </a:solidFill>
              <a:effectLst/>
              <a:latin typeface="+mn-lt"/>
              <a:ea typeface="+mn-ea"/>
              <a:cs typeface="+mn-cs"/>
            </a:rPr>
            <a:t>inches/period  x  .622  x  tree spacing (sq.ft.)</a:t>
          </a:r>
          <a:endParaRPr lang="en-US">
            <a:solidFill>
              <a:srgbClr val="00CC00"/>
            </a:solidFill>
            <a:effectLst/>
          </a:endParaRPr>
        </a:p>
        <a:p>
          <a:pPr rtl="0"/>
          <a:r>
            <a:rPr lang="en-US" sz="1100" b="0" i="0" baseline="0">
              <a:solidFill>
                <a:srgbClr val="00CC00"/>
              </a:solidFill>
              <a:effectLst/>
              <a:latin typeface="+mn-lt"/>
              <a:ea typeface="+mn-ea"/>
              <a:cs typeface="+mn-cs"/>
            </a:rPr>
            <a:t>                                                                                                                      no. days/period</a:t>
          </a:r>
          <a:endParaRPr lang="en-US">
            <a:solidFill>
              <a:srgbClr val="00CC00"/>
            </a:solidFill>
            <a:effectLst/>
          </a:endParaRPr>
        </a:p>
        <a:p>
          <a:pPr rtl="0"/>
          <a:r>
            <a:rPr lang="en-US" sz="1100" b="0" i="0" baseline="0">
              <a:effectLst/>
              <a:latin typeface="+mn-lt"/>
              <a:ea typeface="+mn-ea"/>
              <a:cs typeface="+mn-cs"/>
            </a:rPr>
            <a:t>     - Determine how much water your system puts out per hour or per set. </a:t>
          </a:r>
        </a:p>
        <a:p>
          <a:pPr rtl="0"/>
          <a:r>
            <a:rPr lang="en-US" sz="1100" b="0" i="0" baseline="0">
              <a:effectLst/>
              <a:latin typeface="+mn-lt"/>
              <a:ea typeface="+mn-ea"/>
              <a:cs typeface="+mn-cs"/>
            </a:rPr>
            <a:t>	in inches for full coverage sprinklers</a:t>
          </a:r>
        </a:p>
        <a:p>
          <a:pPr rtl="0"/>
          <a:r>
            <a:rPr lang="en-US" sz="1100" b="0" i="0" baseline="0">
              <a:effectLst/>
              <a:latin typeface="+mn-lt"/>
              <a:ea typeface="+mn-ea"/>
              <a:cs typeface="+mn-cs"/>
            </a:rPr>
            <a:t>	in gallons for drip and micro sprinklers (Column 9-12)</a:t>
          </a:r>
        </a:p>
        <a:p>
          <a:pPr rtl="0"/>
          <a:r>
            <a:rPr lang="en-US" sz="1100" b="0" i="0" baseline="0">
              <a:effectLst/>
              <a:latin typeface="+mn-lt"/>
              <a:ea typeface="+mn-ea"/>
              <a:cs typeface="+mn-cs"/>
            </a:rPr>
            <a:t>     - Determine how much water your soil holds (rooting depth X available water per foot)</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Subtract any rainfall during the period from the water use requirement</a:t>
          </a:r>
          <a:endParaRPr lang="en-US">
            <a:effectLst/>
          </a:endParaRPr>
        </a:p>
        <a:p>
          <a:pPr rtl="0"/>
          <a:r>
            <a:rPr lang="en-US" sz="1100" b="0" i="0" baseline="0">
              <a:effectLst/>
              <a:latin typeface="+mn-lt"/>
              <a:ea typeface="+mn-ea"/>
              <a:cs typeface="+mn-cs"/>
            </a:rPr>
            <a:t>     - Begin irrigating once the rain has stopped and the trees have used about 1/2 the available water capacity of the root zone.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Leave the system on long enough to apply the water needed for the upcoming week (or so) or a convenient set time .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Turn the irrigation on every time the plants have used the amount that your system applies in 1 set (usually in the </a:t>
          </a:r>
          <a:endParaRPr lang="en-US">
            <a:effectLst/>
          </a:endParaRPr>
        </a:p>
        <a:p>
          <a:r>
            <a:rPr lang="en-US" sz="1100" b="0" i="0" baseline="0">
              <a:effectLst/>
              <a:latin typeface="+mn-lt"/>
              <a:ea typeface="+mn-ea"/>
              <a:cs typeface="+mn-cs"/>
            </a:rPr>
            <a:t>            range of 8 to 24 hours)  </a:t>
          </a:r>
        </a:p>
        <a:p>
          <a:r>
            <a:rPr lang="en-US" sz="1100" b="0" i="0" baseline="0">
              <a:effectLst/>
              <a:latin typeface="+mn-lt"/>
              <a:ea typeface="+mn-ea"/>
              <a:cs typeface="+mn-cs"/>
            </a:rPr>
            <a:t>     - This should keep your soil reservoir between 1/2 to 1/4 full to serve as a buffer for system inefficiencies  &amp; estimate errors</a:t>
          </a:r>
        </a:p>
        <a:p>
          <a:endParaRPr lang="en-US" sz="1100" b="0" i="0" u="none" strike="noStrike" baseline="0">
            <a:solidFill>
              <a:srgbClr val="000000"/>
            </a:solidFill>
            <a:effectLst/>
            <a:latin typeface="+mn-lt"/>
            <a:ea typeface="+mn-ea"/>
            <a:cs typeface="+mn-cs"/>
          </a:endParaRPr>
        </a:p>
        <a:p>
          <a:endParaRPr lang="en-US" sz="1100" b="0" i="0" u="none" strike="noStrike" baseline="0">
            <a:solidFill>
              <a:srgbClr val="000000"/>
            </a:solidFill>
            <a:effectLst/>
            <a:latin typeface="+mn-lt"/>
            <a:ea typeface="+mn-ea"/>
            <a:cs typeface="+mn-cs"/>
          </a:endParaRPr>
        </a:p>
        <a:p>
          <a:endParaRPr lang="en-US" sz="1100" b="0" i="0" u="none" strike="noStrike" baseline="0">
            <a:solidFill>
              <a:srgbClr val="000000"/>
            </a:solidFill>
            <a:effectLst/>
            <a:latin typeface="+mn-lt"/>
            <a:ea typeface="+mn-ea"/>
            <a:cs typeface="+mn-cs"/>
          </a:endParaRPr>
        </a:p>
        <a:p>
          <a:r>
            <a:rPr lang="en-US" sz="1100" b="0" i="0" u="none" strike="noStrike" baseline="0">
              <a:solidFill>
                <a:srgbClr val="000000"/>
              </a:solidFill>
              <a:effectLst/>
              <a:latin typeface="+mn-lt"/>
              <a:ea typeface="+mn-ea"/>
              <a:cs typeface="+mn-cs"/>
            </a:rPr>
            <a:t>revised 7/10/13</a:t>
          </a: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32</xdr:row>
      <xdr:rowOff>0</xdr:rowOff>
    </xdr:from>
    <xdr:to>
      <xdr:col>11</xdr:col>
      <xdr:colOff>774700</xdr:colOff>
      <xdr:row>64</xdr:row>
      <xdr:rowOff>139700</xdr:rowOff>
    </xdr:to>
    <xdr:sp macro="" textlink="">
      <xdr:nvSpPr>
        <xdr:cNvPr id="2" name="Text 1"/>
        <xdr:cNvSpPr txBox="1">
          <a:spLocks noChangeArrowheads="1"/>
        </xdr:cNvSpPr>
      </xdr:nvSpPr>
      <xdr:spPr bwMode="auto">
        <a:xfrm>
          <a:off x="1104900" y="7251700"/>
          <a:ext cx="8242300" cy="5257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100" b="1" i="0" u="none" strike="noStrike" baseline="0">
              <a:solidFill>
                <a:srgbClr val="000000"/>
              </a:solidFill>
              <a:latin typeface="Arial"/>
              <a:cs typeface="Arial"/>
            </a:rPr>
            <a:t>Notes: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rgbClr val="00B050"/>
              </a:solidFill>
              <a:latin typeface="Arial"/>
              <a:cs typeface="Arial"/>
            </a:rPr>
            <a:t>     </a:t>
          </a:r>
          <a:r>
            <a:rPr lang="en-US" sz="1100" b="0" i="0" u="none" strike="noStrike" baseline="0">
              <a:solidFill>
                <a:srgbClr val="000000"/>
              </a:solidFill>
              <a:latin typeface="Arial"/>
              <a:cs typeface="Arial"/>
            </a:rPr>
            <a:t>ETo = Reference Evapotranspiration (for  grass)</a:t>
          </a:r>
        </a:p>
        <a:p>
          <a:pPr algn="l" rtl="0">
            <a:defRPr sz="1000"/>
          </a:pPr>
          <a:r>
            <a:rPr lang="en-US" sz="1100" b="0" i="0" u="none" strike="noStrike" baseline="0">
              <a:solidFill>
                <a:srgbClr val="000000"/>
              </a:solidFill>
              <a:latin typeface="Arial"/>
              <a:cs typeface="Arial"/>
            </a:rPr>
            <a:t>     Kc = Crop Coefficient to adjust for the water requirements of specific crops (0.65 for Oil Olives &amp; 0.75 for Table Olives)</a:t>
          </a:r>
        </a:p>
        <a:p>
          <a:pPr algn="l" rtl="0">
            <a:defRPr sz="1000"/>
          </a:pPr>
          <a:r>
            <a:rPr lang="en-US" sz="1100" b="0" i="0" u="none" strike="noStrike" baseline="0">
              <a:solidFill>
                <a:srgbClr val="000000"/>
              </a:solidFill>
              <a:latin typeface="Arial"/>
              <a:cs typeface="Arial"/>
            </a:rPr>
            <a:t>     ETo x Kc = ETc =  Crop Water Use for a </a:t>
          </a:r>
          <a:r>
            <a:rPr lang="en-US" sz="1100" b="0" i="0" u="sng" strike="noStrike" baseline="0">
              <a:solidFill>
                <a:srgbClr val="000000"/>
              </a:solidFill>
              <a:latin typeface="Arial"/>
              <a:cs typeface="Arial"/>
            </a:rPr>
            <a:t>mature</a:t>
          </a:r>
          <a:r>
            <a:rPr lang="en-US" sz="1100" b="0" i="0" u="none" strike="noStrike" baseline="0">
              <a:solidFill>
                <a:srgbClr val="000000"/>
              </a:solidFill>
              <a:latin typeface="Arial"/>
              <a:cs typeface="Arial"/>
            </a:rPr>
            <a:t> olive orchard (more than 50% of the ground is shaded at noon in mid summer) </a:t>
          </a:r>
        </a:p>
        <a:p>
          <a:pPr algn="l" rtl="0">
            <a:defRPr sz="1000"/>
          </a:pPr>
          <a:r>
            <a:rPr lang="en-US" sz="1100" b="0" i="0" u="none" strike="noStrike" baseline="0">
              <a:solidFill>
                <a:srgbClr val="000000"/>
              </a:solidFill>
              <a:latin typeface="Arial"/>
              <a:cs typeface="Arial"/>
            </a:rPr>
            <a:t>     </a:t>
          </a:r>
          <a:r>
            <a:rPr lang="en-US" sz="1100" b="0" i="0" u="none" strike="noStrike" baseline="0">
              <a:solidFill>
                <a:srgbClr val="0000FF"/>
              </a:solidFill>
              <a:latin typeface="Arial"/>
              <a:cs typeface="Arial"/>
            </a:rPr>
            <a:t>RDI = Regulated Deficit Irrigation = application of 50% of the Water Use requirement from June through mid August </a:t>
          </a:r>
        </a:p>
        <a:p>
          <a:pPr rtl="0"/>
          <a:endParaRPr lang="en-US" sz="1100" b="0" i="0" baseline="0">
            <a:effectLst/>
            <a:latin typeface="+mn-lt"/>
            <a:ea typeface="+mn-ea"/>
            <a:cs typeface="+mn-cs"/>
          </a:endParaRPr>
        </a:p>
        <a:p>
          <a:pPr rtl="0"/>
          <a:r>
            <a:rPr lang="en-US" sz="1100" b="0" i="0" baseline="0">
              <a:effectLst/>
              <a:latin typeface="Arial" pitchFamily="34" charset="0"/>
              <a:ea typeface="+mn-ea"/>
              <a:cs typeface="Arial" pitchFamily="34" charset="0"/>
            </a:rPr>
            <a:t>This is the amount of water that MATURE trees and vines need from </a:t>
          </a:r>
          <a:r>
            <a:rPr lang="en-US" sz="1100" b="0" i="0" u="sng" baseline="0">
              <a:effectLst/>
              <a:latin typeface="Arial" pitchFamily="34" charset="0"/>
              <a:ea typeface="+mn-ea"/>
              <a:cs typeface="Arial" pitchFamily="34" charset="0"/>
            </a:rPr>
            <a:t>all</a:t>
          </a:r>
          <a:r>
            <a:rPr lang="en-US" sz="1100" b="0" i="0" baseline="0">
              <a:effectLst/>
              <a:latin typeface="Arial" pitchFamily="34" charset="0"/>
              <a:ea typeface="+mn-ea"/>
              <a:cs typeface="Arial" pitchFamily="34" charset="0"/>
            </a:rPr>
            <a:t> sources (rain, soil moisture, irrigation) based on historical climate records. Current season data can be obtained from: </a:t>
          </a:r>
          <a:r>
            <a:rPr lang="en-US" sz="1100" b="0" i="0" u="sng" baseline="0">
              <a:effectLst/>
              <a:latin typeface="Arial" pitchFamily="34" charset="0"/>
              <a:ea typeface="+mn-ea"/>
              <a:cs typeface="Arial" pitchFamily="34" charset="0"/>
            </a:rPr>
            <a:t>http://wwwcimis.water.ca.gov/cimis/welcome.jsp</a:t>
          </a:r>
          <a:r>
            <a:rPr lang="en-US" sz="1100" b="0" i="0" baseline="0">
              <a:effectLst/>
              <a:latin typeface="Arial" pitchFamily="34" charset="0"/>
              <a:ea typeface="+mn-ea"/>
              <a:cs typeface="Arial" pitchFamily="34" charset="0"/>
            </a:rPr>
            <a:t>. The Pleasanton weather station is # 191.</a:t>
          </a:r>
        </a:p>
        <a:p>
          <a:pPr rtl="0"/>
          <a:endParaRPr lang="en-US" sz="1100" b="0" i="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Arial" pitchFamily="34" charset="0"/>
              <a:ea typeface="+mn-ea"/>
              <a:cs typeface="Arial" pitchFamily="34" charset="0"/>
            </a:rPr>
            <a:t>An orchard/vineyard is considered mature if it shades at least 1/2 the orchard/vineyard floor at solar noon in mid summer. If it shades less, the water use will be reduced proportionally. For example, if only 1/4 of the orchard/vineyard floor is shaded, then only apply 1/2 of the water use amount listed above. </a:t>
          </a:r>
          <a:endParaRPr lang="en-US">
            <a:effectLst/>
            <a:latin typeface="Arial" pitchFamily="34" charset="0"/>
            <a:cs typeface="Arial" pitchFamily="34" charset="0"/>
          </a:endParaRPr>
        </a:p>
        <a:p>
          <a:pPr rtl="0"/>
          <a:endParaRPr lang="en-US" sz="1100" b="0" i="0" baseline="0">
            <a:effectLst/>
            <a:latin typeface="Arial" pitchFamily="34" charset="0"/>
            <a:ea typeface="+mn-ea"/>
            <a:cs typeface="Arial" pitchFamily="34" charset="0"/>
          </a:endParaRPr>
        </a:p>
        <a:p>
          <a:pPr rtl="0"/>
          <a:r>
            <a:rPr lang="en-US" sz="1100" b="0" i="0" baseline="0">
              <a:effectLst/>
              <a:latin typeface="Arial" pitchFamily="34" charset="0"/>
              <a:ea typeface="+mn-ea"/>
              <a:cs typeface="Arial" pitchFamily="34" charset="0"/>
            </a:rPr>
            <a:t>Rainfall typically  supplies most of the water needs from late Fall to early Spring (the gray numbers). Keep track of the rainfall to help you figure out how much of your orchard's water requirement is met by rainfall and how much of the rainfall is stored in the soil  to be used when it is not raining.  Stored soil moisture will depend on the rainfall amount, the depth of your root zone (usually about 3-4 feet for olives), and the water holding capacity of your soil. The waterholding capacity of your specific soil can be found in the county soil report. But </a:t>
          </a:r>
          <a:r>
            <a:rPr lang="en-US" sz="1100" b="0" i="0" u="none" baseline="0">
              <a:effectLst/>
              <a:latin typeface="Arial" pitchFamily="34" charset="0"/>
              <a:ea typeface="+mn-ea"/>
              <a:cs typeface="Arial" pitchFamily="34" charset="0"/>
            </a:rPr>
            <a:t>generally:</a:t>
          </a:r>
          <a:endParaRPr lang="en-US" u="none">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Clay </a:t>
          </a:r>
          <a:r>
            <a:rPr lang="en-US" sz="1100" b="0" i="0" baseline="0">
              <a:effectLst/>
              <a:latin typeface="Arial" pitchFamily="34" charset="0"/>
              <a:ea typeface="+mn-ea"/>
              <a:cs typeface="Arial" pitchFamily="34" charset="0"/>
            </a:rPr>
            <a:t>soils hold 1.7 - 2.0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Clay loam</a:t>
          </a:r>
          <a:r>
            <a:rPr lang="en-US" sz="1100" b="0" i="0" baseline="0">
              <a:effectLst/>
              <a:latin typeface="Arial" pitchFamily="34" charset="0"/>
              <a:ea typeface="+mn-ea"/>
              <a:cs typeface="Arial" pitchFamily="34" charset="0"/>
            </a:rPr>
            <a:t> soils hold about 2.0 - 2.4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Sandy loam</a:t>
          </a:r>
          <a:r>
            <a:rPr lang="en-US" sz="1100" b="0" i="0" baseline="0">
              <a:effectLst/>
              <a:latin typeface="Arial" pitchFamily="34" charset="0"/>
              <a:ea typeface="+mn-ea"/>
              <a:cs typeface="Arial" pitchFamily="34" charset="0"/>
            </a:rPr>
            <a:t> soils hold about 1.5 inches of available water per foot of soil</a:t>
          </a:r>
          <a:endParaRPr lang="en-US">
            <a:effectLst/>
            <a:latin typeface="Arial" pitchFamily="34" charset="0"/>
            <a:cs typeface="Arial" pitchFamily="34" charset="0"/>
          </a:endParaRPr>
        </a:p>
        <a:p>
          <a:pPr rtl="0"/>
          <a:r>
            <a:rPr lang="en-US" sz="1100" b="0" i="0" baseline="0">
              <a:effectLst/>
              <a:latin typeface="Arial" pitchFamily="34" charset="0"/>
              <a:ea typeface="+mn-ea"/>
              <a:cs typeface="Arial" pitchFamily="34" charset="0"/>
            </a:rPr>
            <a:t>   </a:t>
          </a:r>
          <a:r>
            <a:rPr lang="en-US" sz="1100" b="1" i="0" baseline="0">
              <a:effectLst/>
              <a:latin typeface="Arial" pitchFamily="34" charset="0"/>
              <a:ea typeface="+mn-ea"/>
              <a:cs typeface="Arial" pitchFamily="34" charset="0"/>
            </a:rPr>
            <a:t>Gravelly loam </a:t>
          </a:r>
          <a:r>
            <a:rPr lang="en-US" sz="1100" b="0" i="0" baseline="0">
              <a:effectLst/>
              <a:latin typeface="Arial" pitchFamily="34" charset="0"/>
              <a:ea typeface="+mn-ea"/>
              <a:cs typeface="Arial" pitchFamily="34" charset="0"/>
            </a:rPr>
            <a:t>soils hold between 1.0 to 2.0 inches of available water per foot of soil</a:t>
          </a:r>
          <a:endParaRPr lang="en-US">
            <a:effectLst/>
            <a:latin typeface="Arial" pitchFamily="34" charset="0"/>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Arial" pitchFamily="34" charset="0"/>
            <a:ea typeface="+mn-ea"/>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Arial" pitchFamily="34" charset="0"/>
              <a:ea typeface="+mn-ea"/>
              <a:cs typeface="Arial" pitchFamily="34" charset="0"/>
            </a:rPr>
            <a:t>Use the cover crop column when there is a full cover crop (or crop of weeds) on the orchard floor. When the cover is disked in or dies, switch to the bare soil column. If there is spotty weed or cover crop growth - the water use will fall in between the two columns.  </a:t>
          </a:r>
          <a:endParaRPr lang="en-US">
            <a:effectLst/>
            <a:latin typeface="Arial" pitchFamily="34" charset="0"/>
            <a:cs typeface="Arial" pitchFamily="34" charset="0"/>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Column 6 estimates the volume needed for a storage pond/tank to supply the complete ETc+RDI for an acre of olives.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Arial" pitchFamily="34" charset="0"/>
              <a:ea typeface="+mn-ea"/>
              <a:cs typeface="Arial" pitchFamily="34" charset="0"/>
            </a:rPr>
            <a:t>Column</a:t>
          </a:r>
          <a:r>
            <a:rPr lang="en-US" sz="1100" baseline="0">
              <a:effectLst/>
              <a:latin typeface="Arial" pitchFamily="34" charset="0"/>
              <a:ea typeface="+mn-ea"/>
              <a:cs typeface="Arial" pitchFamily="34" charset="0"/>
            </a:rPr>
            <a:t> 7 estimates the pumping rate of a well needed to </a:t>
          </a:r>
          <a:r>
            <a:rPr lang="en-US" sz="1100" b="0" i="0" baseline="0">
              <a:effectLst/>
              <a:latin typeface="Arial" pitchFamily="34" charset="0"/>
              <a:ea typeface="+mn-ea"/>
              <a:cs typeface="Arial" pitchFamily="34" charset="0"/>
            </a:rPr>
            <a:t>supply the complete ETc+RDI for an acre of olives. Note that w</a:t>
          </a:r>
          <a:r>
            <a:rPr lang="en-US" sz="1100" b="0" i="0" u="none" strike="noStrike" baseline="0">
              <a:solidFill>
                <a:srgbClr val="000000"/>
              </a:solidFill>
              <a:latin typeface="Arial"/>
              <a:cs typeface="Arial"/>
            </a:rPr>
            <a:t>inter rainfall typically meets or exceeds the ETc+RDI from Nov through April and irrigation from well or storage pond would not be needed until Apr/May-Oct in most years. </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12</xdr:col>
      <xdr:colOff>38100</xdr:colOff>
      <xdr:row>32</xdr:row>
      <xdr:rowOff>0</xdr:rowOff>
    </xdr:from>
    <xdr:to>
      <xdr:col>21</xdr:col>
      <xdr:colOff>762000</xdr:colOff>
      <xdr:row>64</xdr:row>
      <xdr:rowOff>127000</xdr:rowOff>
    </xdr:to>
    <xdr:sp macro="" textlink="">
      <xdr:nvSpPr>
        <xdr:cNvPr id="3" name="Text Box 2"/>
        <xdr:cNvSpPr txBox="1">
          <a:spLocks noChangeArrowheads="1"/>
        </xdr:cNvSpPr>
      </xdr:nvSpPr>
      <xdr:spPr bwMode="auto">
        <a:xfrm>
          <a:off x="9398000" y="7251700"/>
          <a:ext cx="7810500" cy="524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sz="1100" b="1" i="0" u="sng" baseline="0">
              <a:effectLst/>
              <a:latin typeface="+mn-lt"/>
              <a:ea typeface="+mn-ea"/>
              <a:cs typeface="+mn-cs"/>
            </a:rPr>
            <a:t>Sample Irrigation Schedule assumes</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Healthy trees</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A </a:t>
          </a:r>
          <a:r>
            <a:rPr lang="en-US" sz="1100" b="1" i="0" baseline="0">
              <a:effectLst/>
              <a:latin typeface="+mn-lt"/>
              <a:ea typeface="+mn-ea"/>
              <a:cs typeface="+mn-cs"/>
            </a:rPr>
            <a:t>tree spacing of 18' x 18'</a:t>
          </a:r>
          <a:endParaRPr lang="en-US" sz="1000">
            <a:effectLst/>
          </a:endParaRPr>
        </a:p>
        <a:p>
          <a:pPr rtl="0"/>
          <a:r>
            <a:rPr lang="en-US" sz="1100" b="0" i="0" baseline="0">
              <a:effectLst/>
              <a:latin typeface="+mn-lt"/>
              <a:ea typeface="+mn-ea"/>
              <a:cs typeface="+mn-cs"/>
            </a:rPr>
            <a:t>- An irrigation system that delivers </a:t>
          </a:r>
          <a:r>
            <a:rPr lang="en-US" sz="1100" b="1" i="0" baseline="0">
              <a:effectLst/>
              <a:latin typeface="+mn-lt"/>
              <a:ea typeface="+mn-ea"/>
              <a:cs typeface="+mn-cs"/>
            </a:rPr>
            <a:t>2 gallons/tree/hour </a:t>
          </a:r>
          <a:endParaRPr lang="en-US" sz="1000">
            <a:effectLst/>
          </a:endParaRPr>
        </a:p>
        <a:p>
          <a:pPr rtl="0"/>
          <a:r>
            <a:rPr lang="en-US" sz="1100" b="0" i="0" baseline="0">
              <a:effectLst/>
              <a:latin typeface="+mn-lt"/>
              <a:ea typeface="+mn-ea"/>
              <a:cs typeface="+mn-cs"/>
            </a:rPr>
            <a:t>- No correction has been made for system efficiencies </a:t>
          </a:r>
        </a:p>
        <a:p>
          <a:pPr rtl="0"/>
          <a:r>
            <a:rPr lang="en-US" sz="1100" b="0" i="0" baseline="0">
              <a:effectLst/>
              <a:latin typeface="+mn-lt"/>
              <a:ea typeface="+mn-ea"/>
              <a:cs typeface="+mn-cs"/>
            </a:rPr>
            <a:t>        - drip has a typical application efficiency of 85-95% </a:t>
          </a:r>
        </a:p>
        <a:p>
          <a:pPr rtl="0"/>
          <a:r>
            <a:rPr lang="en-US" sz="1100" b="0" i="0" baseline="0">
              <a:effectLst/>
              <a:latin typeface="+mn-lt"/>
              <a:ea typeface="+mn-ea"/>
              <a:cs typeface="+mn-cs"/>
            </a:rPr>
            <a:t>        - sprinklers have a typical efficiency of 75-85%</a:t>
          </a:r>
          <a:endParaRPr lang="en-US" sz="1000">
            <a:effectLst/>
          </a:endParaRPr>
        </a:p>
        <a:p>
          <a:pPr algn="l" rtl="0">
            <a:defRPr sz="1000"/>
          </a:pPr>
          <a:r>
            <a:rPr lang="en-US" sz="1000" b="0" i="0" u="none" strike="noStrike" baseline="0">
              <a:solidFill>
                <a:srgbClr val="000000"/>
              </a:solidFill>
              <a:latin typeface="Arial"/>
              <a:cs typeface="Arial"/>
            </a:rPr>
            <a:t>- Water use for differnt maturity trees have been estimated as follows:</a:t>
          </a:r>
        </a:p>
        <a:p>
          <a:pPr algn="l" rtl="0">
            <a:defRPr sz="1000"/>
          </a:pPr>
          <a:r>
            <a:rPr lang="en-US" sz="1000" b="0" i="0" u="none" strike="noStrike" baseline="0">
              <a:solidFill>
                <a:srgbClr val="000000"/>
              </a:solidFill>
              <a:latin typeface="Arial"/>
              <a:cs typeface="Arial"/>
            </a:rPr>
            <a:t>       - Trees are MATURE and use full water when they shade more than 1/2 the orchard floor at mid day in mid summer.</a:t>
          </a:r>
        </a:p>
        <a:p>
          <a:pPr algn="l" rtl="0">
            <a:defRPr sz="1000"/>
          </a:pPr>
          <a:r>
            <a:rPr lang="en-US" sz="1000" b="0" i="0" u="none" strike="noStrike" baseline="0">
              <a:solidFill>
                <a:srgbClr val="000000"/>
              </a:solidFill>
              <a:latin typeface="Arial"/>
              <a:cs typeface="Arial"/>
            </a:rPr>
            <a:t>       -  Half-grown trees shade about1/4 of the orchard floor at mid day in mid summer and need 1/2 of full water use.</a:t>
          </a:r>
        </a:p>
        <a:p>
          <a:pPr algn="l" rtl="0">
            <a:defRPr sz="1000"/>
          </a:pPr>
          <a:r>
            <a:rPr lang="en-US" sz="1000" b="0" i="0" u="none" strike="noStrike" baseline="0">
              <a:solidFill>
                <a:srgbClr val="000000"/>
              </a:solidFill>
              <a:latin typeface="Arial"/>
              <a:cs typeface="Arial"/>
            </a:rPr>
            <a:t>       - Quarter-grown trees shade about1/8 of the orchard floor at mid day in mid summer and need 1/4 of full water use.</a:t>
          </a:r>
        </a:p>
        <a:p>
          <a:pPr algn="l" rtl="0">
            <a:defRPr sz="1000"/>
          </a:pPr>
          <a:r>
            <a:rPr lang="en-US" sz="1000" b="0" i="0" u="none" strike="noStrike" baseline="0">
              <a:solidFill>
                <a:srgbClr val="000000"/>
              </a:solidFill>
              <a:latin typeface="Arial"/>
              <a:cs typeface="Arial"/>
            </a:rPr>
            <a:t>       -  Eigth-grown trees shade about1/16 of the orchard floor at mid day in mid summer and need 1/8 of full water use.</a:t>
          </a:r>
        </a:p>
        <a:p>
          <a:pPr algn="l" rtl="0">
            <a:defRPr sz="1000"/>
          </a:pPr>
          <a:endParaRPr lang="en-US" sz="1000" b="0" i="0" u="none" strike="noStrike" baseline="0">
            <a:solidFill>
              <a:srgbClr val="000000"/>
            </a:solidFill>
            <a:latin typeface="Arial"/>
            <a:cs typeface="Arial"/>
          </a:endParaRPr>
        </a:p>
        <a:p>
          <a:pPr rtl="0"/>
          <a:r>
            <a:rPr lang="en-US" sz="1100" b="1" i="0" u="sng" baseline="0">
              <a:effectLst/>
              <a:latin typeface="+mn-lt"/>
              <a:ea typeface="+mn-ea"/>
              <a:cs typeface="+mn-cs"/>
            </a:rPr>
            <a:t>To calculate your own irrigation system requirement:</a:t>
          </a:r>
        </a:p>
        <a:p>
          <a:pPr rtl="0"/>
          <a:r>
            <a:rPr lang="en-US" sz="1100" b="0" i="0" baseline="0">
              <a:effectLst/>
              <a:latin typeface="+mn-lt"/>
              <a:ea typeface="+mn-ea"/>
              <a:cs typeface="+mn-cs"/>
            </a:rPr>
            <a:t>     - For drip/microsprinklers: use your tree spacing to covert inches/period to gallons/tree/day (column 8).</a:t>
          </a:r>
        </a:p>
        <a:p>
          <a:pPr rtl="0"/>
          <a:r>
            <a:rPr lang="en-US" sz="1100" b="0" i="0" baseline="0">
              <a:effectLst/>
              <a:latin typeface="+mn-lt"/>
              <a:ea typeface="+mn-ea"/>
              <a:cs typeface="+mn-cs"/>
            </a:rPr>
            <a:t>		</a:t>
          </a:r>
          <a:r>
            <a:rPr lang="en-US" sz="1100" b="0" i="0" baseline="0">
              <a:solidFill>
                <a:srgbClr val="00CC00"/>
              </a:solidFill>
              <a:effectLst/>
              <a:latin typeface="+mn-lt"/>
              <a:ea typeface="+mn-ea"/>
              <a:cs typeface="+mn-cs"/>
            </a:rPr>
            <a:t>Gallons/tree/day =  </a:t>
          </a:r>
          <a:r>
            <a:rPr lang="en-US" sz="1100" b="0" i="0" u="sng" baseline="0">
              <a:solidFill>
                <a:srgbClr val="00CC00"/>
              </a:solidFill>
              <a:effectLst/>
              <a:latin typeface="+mn-lt"/>
              <a:ea typeface="+mn-ea"/>
              <a:cs typeface="+mn-cs"/>
            </a:rPr>
            <a:t>inches/period  x  .622  x  tree spacing (sq.ft.)</a:t>
          </a:r>
          <a:endParaRPr lang="en-US">
            <a:solidFill>
              <a:srgbClr val="00CC00"/>
            </a:solidFill>
            <a:effectLst/>
          </a:endParaRPr>
        </a:p>
        <a:p>
          <a:pPr rtl="0"/>
          <a:r>
            <a:rPr lang="en-US" sz="1100" b="0" i="0" baseline="0">
              <a:solidFill>
                <a:srgbClr val="00CC00"/>
              </a:solidFill>
              <a:effectLst/>
              <a:latin typeface="+mn-lt"/>
              <a:ea typeface="+mn-ea"/>
              <a:cs typeface="+mn-cs"/>
            </a:rPr>
            <a:t>                                                                                                                      no. days/period</a:t>
          </a:r>
          <a:endParaRPr lang="en-US">
            <a:solidFill>
              <a:srgbClr val="00CC00"/>
            </a:solidFill>
            <a:effectLst/>
          </a:endParaRPr>
        </a:p>
        <a:p>
          <a:pPr rtl="0"/>
          <a:r>
            <a:rPr lang="en-US" sz="1100" b="0" i="0" baseline="0">
              <a:effectLst/>
              <a:latin typeface="+mn-lt"/>
              <a:ea typeface="+mn-ea"/>
              <a:cs typeface="+mn-cs"/>
            </a:rPr>
            <a:t>     - Determine how much water your system puts out per hour or per set. </a:t>
          </a:r>
        </a:p>
        <a:p>
          <a:pPr rtl="0"/>
          <a:r>
            <a:rPr lang="en-US" sz="1100" b="0" i="0" baseline="0">
              <a:effectLst/>
              <a:latin typeface="+mn-lt"/>
              <a:ea typeface="+mn-ea"/>
              <a:cs typeface="+mn-cs"/>
            </a:rPr>
            <a:t>	in inches for full coverage sprinklers</a:t>
          </a:r>
        </a:p>
        <a:p>
          <a:pPr rtl="0"/>
          <a:r>
            <a:rPr lang="en-US" sz="1100" b="0" i="0" baseline="0">
              <a:effectLst/>
              <a:latin typeface="+mn-lt"/>
              <a:ea typeface="+mn-ea"/>
              <a:cs typeface="+mn-cs"/>
            </a:rPr>
            <a:t>	in gallons for drip and micro sprinklers (Column 9-12)</a:t>
          </a:r>
        </a:p>
        <a:p>
          <a:pPr rtl="0"/>
          <a:r>
            <a:rPr lang="en-US" sz="1100" b="0" i="0" baseline="0">
              <a:effectLst/>
              <a:latin typeface="+mn-lt"/>
              <a:ea typeface="+mn-ea"/>
              <a:cs typeface="+mn-cs"/>
            </a:rPr>
            <a:t>     - Determine how much water your soil holds (rooting depth X available water per foot)</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Subtract any rainfall during the period from the water use requirement</a:t>
          </a:r>
          <a:endParaRPr lang="en-US">
            <a:effectLst/>
          </a:endParaRPr>
        </a:p>
        <a:p>
          <a:pPr rtl="0"/>
          <a:r>
            <a:rPr lang="en-US" sz="1100" b="0" i="0" baseline="0">
              <a:effectLst/>
              <a:latin typeface="+mn-lt"/>
              <a:ea typeface="+mn-ea"/>
              <a:cs typeface="+mn-cs"/>
            </a:rPr>
            <a:t>     - Begin irrigating once the rain has stopped and the trees have used about 1/2 the available water capacity of the root zone.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Leave the system on long enough to apply the water needed for the upcoming week (or so) or a convenient set time .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Turn the irrigation on every time the plants have used the amount that your system applies in 1 set (usually in the </a:t>
          </a:r>
          <a:endParaRPr lang="en-US">
            <a:effectLst/>
          </a:endParaRPr>
        </a:p>
        <a:p>
          <a:r>
            <a:rPr lang="en-US" sz="1100" b="0" i="0" baseline="0">
              <a:effectLst/>
              <a:latin typeface="+mn-lt"/>
              <a:ea typeface="+mn-ea"/>
              <a:cs typeface="+mn-cs"/>
            </a:rPr>
            <a:t>            range of 8 to 24 hours)  </a:t>
          </a:r>
        </a:p>
        <a:p>
          <a:r>
            <a:rPr lang="en-US" sz="1100" b="0" i="0" baseline="0">
              <a:effectLst/>
              <a:latin typeface="+mn-lt"/>
              <a:ea typeface="+mn-ea"/>
              <a:cs typeface="+mn-cs"/>
            </a:rPr>
            <a:t>     - This should keep your soil reservoir between 1/2 to 1/4 full to serve as a buffer for system inefficiencies  &amp; estimate errors</a:t>
          </a:r>
        </a:p>
        <a:p>
          <a:endParaRPr lang="en-US" sz="1100" b="0" i="0" u="none" strike="noStrike" baseline="0">
            <a:solidFill>
              <a:srgbClr val="000000"/>
            </a:solidFill>
            <a:effectLst/>
            <a:latin typeface="+mn-lt"/>
            <a:ea typeface="+mn-ea"/>
            <a:cs typeface="+mn-cs"/>
          </a:endParaRPr>
        </a:p>
        <a:p>
          <a:endParaRPr lang="en-US" sz="1100" b="0" i="0" u="none" strike="noStrike" baseline="0">
            <a:solidFill>
              <a:srgbClr val="000000"/>
            </a:solidFill>
            <a:effectLst/>
            <a:latin typeface="+mn-lt"/>
            <a:ea typeface="+mn-ea"/>
            <a:cs typeface="+mn-cs"/>
          </a:endParaRPr>
        </a:p>
        <a:p>
          <a:endParaRPr lang="en-US" sz="1100" b="0" i="0" u="none" strike="noStrike" baseline="0">
            <a:solidFill>
              <a:srgbClr val="000000"/>
            </a:solidFill>
            <a:effectLst/>
            <a:latin typeface="+mn-lt"/>
            <a:ea typeface="+mn-ea"/>
            <a:cs typeface="+mn-cs"/>
          </a:endParaRPr>
        </a:p>
        <a:p>
          <a:r>
            <a:rPr lang="en-US" sz="1100" b="0" i="0" u="none" strike="noStrike" baseline="0">
              <a:solidFill>
                <a:srgbClr val="000000"/>
              </a:solidFill>
              <a:effectLst/>
              <a:latin typeface="+mn-lt"/>
              <a:ea typeface="+mn-ea"/>
              <a:cs typeface="+mn-cs"/>
            </a:rPr>
            <a:t>revised 7/10/13</a:t>
          </a: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zoomScale="75" zoomScaleNormal="75" workbookViewId="0">
      <selection activeCell="R31" sqref="R31"/>
    </sheetView>
  </sheetViews>
  <sheetFormatPr defaultRowHeight="12.75" x14ac:dyDescent="0.2"/>
  <cols>
    <col min="1" max="1" width="15.42578125" customWidth="1"/>
    <col min="2" max="2" width="10.5703125" customWidth="1"/>
    <col min="3" max="3" width="9.7109375" customWidth="1"/>
    <col min="4" max="4" width="11.28515625" customWidth="1"/>
    <col min="5" max="5" width="10.5703125" customWidth="1"/>
    <col min="6" max="22" width="11.7109375" customWidth="1"/>
    <col min="26" max="26" width="13.140625" customWidth="1"/>
  </cols>
  <sheetData>
    <row r="1" spans="1:26" s="1" customFormat="1" ht="23.25" x14ac:dyDescent="0.35">
      <c r="A1" s="122" t="s">
        <v>41</v>
      </c>
      <c r="B1" s="122"/>
      <c r="C1" s="122"/>
      <c r="D1" s="122"/>
      <c r="E1" s="122"/>
      <c r="F1" s="122"/>
      <c r="G1" s="122"/>
      <c r="H1" s="122"/>
      <c r="I1" s="122"/>
      <c r="J1" s="122"/>
      <c r="K1" s="122"/>
      <c r="L1" s="122"/>
      <c r="M1" s="122" t="s">
        <v>42</v>
      </c>
      <c r="N1" s="122"/>
      <c r="O1" s="122"/>
      <c r="P1" s="122"/>
      <c r="Q1" s="122"/>
      <c r="R1" s="122"/>
      <c r="S1" s="122"/>
      <c r="T1" s="122"/>
      <c r="U1" s="122"/>
      <c r="V1" s="122"/>
    </row>
    <row r="2" spans="1:26" s="1" customFormat="1" ht="20.25" x14ac:dyDescent="0.3">
      <c r="A2" s="123" t="s">
        <v>43</v>
      </c>
      <c r="B2" s="123"/>
      <c r="C2" s="123"/>
      <c r="D2" s="123"/>
      <c r="E2" s="123"/>
      <c r="F2" s="123"/>
      <c r="G2" s="123"/>
      <c r="H2" s="123"/>
      <c r="I2" s="123"/>
      <c r="J2" s="123"/>
      <c r="K2" s="123"/>
      <c r="L2" s="123"/>
      <c r="M2" s="124" t="s">
        <v>87</v>
      </c>
      <c r="N2" s="125"/>
      <c r="O2" s="125"/>
      <c r="P2" s="125"/>
      <c r="Q2" s="125"/>
      <c r="R2" s="125"/>
      <c r="S2" s="125"/>
      <c r="T2" s="125"/>
      <c r="U2" s="125"/>
      <c r="V2" s="125"/>
    </row>
    <row r="3" spans="1:26" s="1" customFormat="1" ht="21" thickBot="1" x14ac:dyDescent="0.35">
      <c r="A3" s="126" t="s">
        <v>86</v>
      </c>
      <c r="B3" s="126"/>
      <c r="C3" s="126"/>
      <c r="D3" s="126"/>
      <c r="E3" s="126"/>
      <c r="F3" s="126"/>
      <c r="G3" s="126"/>
      <c r="H3" s="126"/>
      <c r="I3" s="126"/>
      <c r="J3" s="126"/>
      <c r="K3" s="126"/>
      <c r="L3" s="126"/>
      <c r="M3" s="59"/>
      <c r="N3" s="86"/>
      <c r="O3" s="86"/>
      <c r="P3" s="86"/>
      <c r="Q3" s="123">
        <v>10</v>
      </c>
      <c r="R3" s="123"/>
      <c r="S3" s="123">
        <v>11</v>
      </c>
      <c r="T3" s="123"/>
      <c r="U3" s="123">
        <v>12</v>
      </c>
      <c r="V3" s="123"/>
    </row>
    <row r="4" spans="1:26" s="1" customFormat="1" ht="18.75" thickBot="1" x14ac:dyDescent="0.3">
      <c r="M4" s="126">
        <v>8</v>
      </c>
      <c r="N4" s="126"/>
      <c r="O4" s="126">
        <v>9</v>
      </c>
      <c r="P4" s="126"/>
      <c r="Q4" s="128" t="s">
        <v>3</v>
      </c>
      <c r="R4" s="129"/>
      <c r="S4" s="128" t="s">
        <v>4</v>
      </c>
      <c r="T4" s="129"/>
      <c r="U4" s="128" t="s">
        <v>5</v>
      </c>
      <c r="V4" s="129"/>
    </row>
    <row r="5" spans="1:26" s="1" customFormat="1" ht="18.75" thickBot="1" x14ac:dyDescent="0.3">
      <c r="A5" s="87">
        <v>1</v>
      </c>
      <c r="B5" s="87">
        <v>2</v>
      </c>
      <c r="C5" s="126">
        <v>3</v>
      </c>
      <c r="D5" s="126"/>
      <c r="E5" s="126">
        <v>4</v>
      </c>
      <c r="F5" s="126"/>
      <c r="G5" s="126">
        <v>5</v>
      </c>
      <c r="H5" s="126"/>
      <c r="I5" s="127">
        <v>6</v>
      </c>
      <c r="J5" s="127"/>
      <c r="K5" s="127">
        <v>7</v>
      </c>
      <c r="L5" s="127"/>
      <c r="M5" s="130" t="s">
        <v>2</v>
      </c>
      <c r="N5" s="131"/>
      <c r="O5" s="131"/>
      <c r="P5" s="132"/>
      <c r="Q5" s="133" t="s">
        <v>1</v>
      </c>
      <c r="R5" s="134"/>
      <c r="S5" s="134"/>
      <c r="T5" s="134"/>
      <c r="U5" s="134"/>
      <c r="V5" s="135"/>
    </row>
    <row r="6" spans="1:26" s="1" customFormat="1" ht="18.75" thickBot="1" x14ac:dyDescent="0.3">
      <c r="A6" s="4"/>
      <c r="B6" s="5"/>
      <c r="C6" s="5"/>
      <c r="D6" s="5"/>
      <c r="E6" s="5"/>
      <c r="F6" s="5"/>
      <c r="G6" s="5"/>
      <c r="H6" s="5"/>
      <c r="I6" s="136" t="s">
        <v>6</v>
      </c>
      <c r="J6" s="137"/>
      <c r="K6" s="136" t="s">
        <v>7</v>
      </c>
      <c r="L6" s="137"/>
      <c r="M6" s="136" t="s">
        <v>8</v>
      </c>
      <c r="N6" s="137"/>
      <c r="O6" s="136" t="s">
        <v>9</v>
      </c>
      <c r="P6" s="137"/>
      <c r="Q6" s="138" t="s">
        <v>9</v>
      </c>
      <c r="R6" s="139"/>
      <c r="S6" s="140" t="s">
        <v>9</v>
      </c>
      <c r="T6" s="141"/>
      <c r="U6" s="140" t="s">
        <v>9</v>
      </c>
      <c r="V6" s="141"/>
    </row>
    <row r="7" spans="1:26" ht="37.5" customHeight="1" x14ac:dyDescent="0.25">
      <c r="A7" s="6" t="s">
        <v>10</v>
      </c>
      <c r="B7" s="7" t="s">
        <v>49</v>
      </c>
      <c r="C7" s="142" t="s">
        <v>50</v>
      </c>
      <c r="D7" s="155"/>
      <c r="E7" s="142" t="s">
        <v>51</v>
      </c>
      <c r="F7" s="155"/>
      <c r="G7" s="142" t="s">
        <v>52</v>
      </c>
      <c r="H7" s="143"/>
      <c r="I7" s="142" t="s">
        <v>52</v>
      </c>
      <c r="J7" s="143"/>
      <c r="K7" s="142" t="s">
        <v>52</v>
      </c>
      <c r="L7" s="143"/>
      <c r="M7" s="142" t="s">
        <v>52</v>
      </c>
      <c r="N7" s="143"/>
      <c r="O7" s="142" t="s">
        <v>52</v>
      </c>
      <c r="P7" s="143"/>
      <c r="Q7" s="142" t="s">
        <v>52</v>
      </c>
      <c r="R7" s="143"/>
      <c r="S7" s="142" t="s">
        <v>52</v>
      </c>
      <c r="T7" s="143"/>
      <c r="U7" s="142" t="s">
        <v>52</v>
      </c>
      <c r="V7" s="143"/>
    </row>
    <row r="8" spans="1:26" ht="29.25" x14ac:dyDescent="0.25">
      <c r="A8" s="8"/>
      <c r="B8" s="9" t="s">
        <v>11</v>
      </c>
      <c r="C8" s="144"/>
      <c r="D8" s="145"/>
      <c r="E8" s="146" t="s">
        <v>12</v>
      </c>
      <c r="F8" s="147"/>
      <c r="G8" s="146" t="s">
        <v>12</v>
      </c>
      <c r="H8" s="148"/>
      <c r="I8" s="149" t="s">
        <v>13</v>
      </c>
      <c r="J8" s="150"/>
      <c r="K8" s="151" t="s">
        <v>40</v>
      </c>
      <c r="L8" s="152"/>
      <c r="M8" s="153" t="s">
        <v>14</v>
      </c>
      <c r="N8" s="154"/>
      <c r="O8" s="153" t="s">
        <v>15</v>
      </c>
      <c r="P8" s="154"/>
      <c r="Q8" s="153" t="s">
        <v>15</v>
      </c>
      <c r="R8" s="154"/>
      <c r="S8" s="153" t="s">
        <v>15</v>
      </c>
      <c r="T8" s="154"/>
      <c r="U8" s="153" t="s">
        <v>15</v>
      </c>
      <c r="V8" s="154"/>
      <c r="Z8" t="s">
        <v>65</v>
      </c>
    </row>
    <row r="9" spans="1:26" ht="15.75" thickBot="1" x14ac:dyDescent="0.25">
      <c r="A9" s="10"/>
      <c r="B9" s="11"/>
      <c r="C9" s="79" t="s">
        <v>16</v>
      </c>
      <c r="D9" s="82" t="s">
        <v>17</v>
      </c>
      <c r="E9" s="80" t="s">
        <v>16</v>
      </c>
      <c r="F9" s="83" t="s">
        <v>17</v>
      </c>
      <c r="G9" s="80" t="s">
        <v>16</v>
      </c>
      <c r="H9" s="82" t="s">
        <v>17</v>
      </c>
      <c r="I9" s="81" t="s">
        <v>16</v>
      </c>
      <c r="J9" s="84" t="s">
        <v>17</v>
      </c>
      <c r="K9" s="81" t="s">
        <v>16</v>
      </c>
      <c r="L9" s="84" t="s">
        <v>17</v>
      </c>
      <c r="M9" s="81" t="s">
        <v>16</v>
      </c>
      <c r="N9" s="84" t="s">
        <v>17</v>
      </c>
      <c r="O9" s="81" t="s">
        <v>16</v>
      </c>
      <c r="P9" s="84" t="s">
        <v>17</v>
      </c>
      <c r="Q9" s="81" t="s">
        <v>16</v>
      </c>
      <c r="R9" s="84" t="s">
        <v>17</v>
      </c>
      <c r="S9" s="81" t="s">
        <v>16</v>
      </c>
      <c r="T9" s="84" t="s">
        <v>17</v>
      </c>
      <c r="U9" s="81" t="s">
        <v>16</v>
      </c>
      <c r="V9" s="84" t="s">
        <v>17</v>
      </c>
      <c r="Z9" t="s">
        <v>66</v>
      </c>
    </row>
    <row r="10" spans="1:26" ht="15" x14ac:dyDescent="0.2">
      <c r="A10" s="12" t="s">
        <v>18</v>
      </c>
      <c r="B10" s="13">
        <v>0.99</v>
      </c>
      <c r="C10" s="14">
        <v>0.65</v>
      </c>
      <c r="D10" s="15">
        <v>1.05</v>
      </c>
      <c r="E10" s="16">
        <f t="shared" ref="E10:E30" si="0">B10*C10</f>
        <v>0.64349999999999996</v>
      </c>
      <c r="F10" s="17">
        <f t="shared" ref="F10:F30" si="1">B10*D10</f>
        <v>1.0395000000000001</v>
      </c>
      <c r="G10" s="18">
        <f>E10</f>
        <v>0.64349999999999996</v>
      </c>
      <c r="H10" s="18">
        <f>F10</f>
        <v>1.0395000000000001</v>
      </c>
      <c r="I10" s="68">
        <f>(G10*43560*0.622)/30</f>
        <v>581.17316399999993</v>
      </c>
      <c r="J10" s="69">
        <f>(H10*43560*0.622)/30</f>
        <v>938.81818799999996</v>
      </c>
      <c r="K10" s="70">
        <f t="shared" ref="K10:L30" si="2">I10/720</f>
        <v>0.8071849499999999</v>
      </c>
      <c r="L10" s="71">
        <f t="shared" si="2"/>
        <v>1.30391415</v>
      </c>
      <c r="M10" s="19">
        <f>(G10*0.622*18*18)/4</f>
        <v>32.420817</v>
      </c>
      <c r="N10" s="20">
        <f>(H10*0.622*18*18)/4</f>
        <v>52.37208900000001</v>
      </c>
      <c r="O10" s="19">
        <f t="shared" ref="O10:V25" si="3">M10/2</f>
        <v>16.2104085</v>
      </c>
      <c r="P10" s="20">
        <f t="shared" si="3"/>
        <v>26.186044500000005</v>
      </c>
      <c r="Q10" s="19">
        <f t="shared" si="3"/>
        <v>8.1052042499999999</v>
      </c>
      <c r="R10" s="20">
        <f t="shared" si="3"/>
        <v>13.093022250000002</v>
      </c>
      <c r="S10" s="19">
        <f t="shared" si="3"/>
        <v>4.0526021249999999</v>
      </c>
      <c r="T10" s="20">
        <f t="shared" si="3"/>
        <v>6.5465111250000012</v>
      </c>
      <c r="U10" s="19">
        <f t="shared" si="3"/>
        <v>2.0263010625</v>
      </c>
      <c r="V10" s="20">
        <f t="shared" si="3"/>
        <v>3.2732555625000006</v>
      </c>
      <c r="Y10" t="s">
        <v>18</v>
      </c>
      <c r="Z10" s="90">
        <v>2363.712361290322</v>
      </c>
    </row>
    <row r="11" spans="1:26" ht="15" x14ac:dyDescent="0.2">
      <c r="A11" s="21" t="s">
        <v>19</v>
      </c>
      <c r="B11" s="91">
        <v>1.8</v>
      </c>
      <c r="C11" s="23">
        <v>0.65</v>
      </c>
      <c r="D11" s="24">
        <v>1.05</v>
      </c>
      <c r="E11" s="25">
        <f t="shared" si="0"/>
        <v>1.1700000000000002</v>
      </c>
      <c r="F11" s="26">
        <f t="shared" si="1"/>
        <v>1.8900000000000001</v>
      </c>
      <c r="G11" s="27">
        <f>E11</f>
        <v>1.1700000000000002</v>
      </c>
      <c r="H11" s="27">
        <f>F11</f>
        <v>1.8900000000000001</v>
      </c>
      <c r="I11" s="72">
        <f>(G11*43560*0.622)/30</f>
        <v>1056.67848</v>
      </c>
      <c r="J11" s="73">
        <f>(H11*43560*0.622)/30</f>
        <v>1706.9421600000001</v>
      </c>
      <c r="K11" s="74">
        <f t="shared" si="2"/>
        <v>1.4676089999999999</v>
      </c>
      <c r="L11" s="75">
        <f t="shared" si="2"/>
        <v>2.3707530000000001</v>
      </c>
      <c r="M11" s="19">
        <f>(G11*0.622*18*18)/4</f>
        <v>58.946940000000005</v>
      </c>
      <c r="N11" s="20">
        <f>(H11*0.622*18*18)/4</f>
        <v>95.221980000000002</v>
      </c>
      <c r="O11" s="19">
        <f t="shared" si="3"/>
        <v>29.473470000000002</v>
      </c>
      <c r="P11" s="20">
        <f t="shared" si="3"/>
        <v>47.610990000000001</v>
      </c>
      <c r="Q11" s="19">
        <f t="shared" si="3"/>
        <v>14.736735000000001</v>
      </c>
      <c r="R11" s="20">
        <f t="shared" si="3"/>
        <v>23.805495000000001</v>
      </c>
      <c r="S11" s="19">
        <f t="shared" si="3"/>
        <v>7.3683675000000006</v>
      </c>
      <c r="T11" s="20">
        <f t="shared" si="3"/>
        <v>11.9027475</v>
      </c>
      <c r="U11" s="19">
        <f t="shared" si="3"/>
        <v>3.6841837500000003</v>
      </c>
      <c r="V11" s="20">
        <f t="shared" si="3"/>
        <v>5.9513737500000001</v>
      </c>
      <c r="W11" s="30">
        <f>G11+G10</f>
        <v>1.8135000000000001</v>
      </c>
      <c r="X11" s="30">
        <f>H11+H10</f>
        <v>2.9295</v>
      </c>
      <c r="Y11" t="s">
        <v>19</v>
      </c>
      <c r="Z11" s="90">
        <v>2246.0331142857144</v>
      </c>
    </row>
    <row r="12" spans="1:26" ht="15" x14ac:dyDescent="0.2">
      <c r="A12" s="21" t="s">
        <v>20</v>
      </c>
      <c r="B12" s="22">
        <v>1.48</v>
      </c>
      <c r="C12" s="23">
        <v>0.65</v>
      </c>
      <c r="D12" s="24">
        <v>1.05</v>
      </c>
      <c r="E12" s="25">
        <f t="shared" si="0"/>
        <v>0.96199999999999997</v>
      </c>
      <c r="F12" s="26">
        <f t="shared" si="1"/>
        <v>1.554</v>
      </c>
      <c r="G12" s="27">
        <f t="shared" ref="G12:H17" si="4">E12</f>
        <v>0.96199999999999997</v>
      </c>
      <c r="H12" s="27">
        <f t="shared" si="4"/>
        <v>1.554</v>
      </c>
      <c r="I12" s="72">
        <f>(G12*43560*0.622)/14</f>
        <v>1861.7668457142859</v>
      </c>
      <c r="J12" s="73">
        <f>(H12*43560*0.622)/14</f>
        <v>3007.4695200000001</v>
      </c>
      <c r="K12" s="74">
        <f t="shared" si="2"/>
        <v>2.5857872857142858</v>
      </c>
      <c r="L12" s="75">
        <f t="shared" si="2"/>
        <v>4.177041</v>
      </c>
      <c r="M12" s="19">
        <f>(G12*0.622*18*18)/2</f>
        <v>96.934967999999998</v>
      </c>
      <c r="N12" s="20">
        <f>(H12*0.622*18*18)/2</f>
        <v>156.587256</v>
      </c>
      <c r="O12" s="19">
        <f t="shared" si="3"/>
        <v>48.467483999999999</v>
      </c>
      <c r="P12" s="20">
        <f t="shared" si="3"/>
        <v>78.293627999999998</v>
      </c>
      <c r="Q12" s="19">
        <f t="shared" si="3"/>
        <v>24.233741999999999</v>
      </c>
      <c r="R12" s="20">
        <f t="shared" si="3"/>
        <v>39.146813999999999</v>
      </c>
      <c r="S12" s="19">
        <f t="shared" si="3"/>
        <v>12.116871</v>
      </c>
      <c r="T12" s="20">
        <f t="shared" si="3"/>
        <v>19.573407</v>
      </c>
      <c r="U12" s="19">
        <f t="shared" si="3"/>
        <v>6.0584354999999999</v>
      </c>
      <c r="V12" s="20">
        <f t="shared" si="3"/>
        <v>9.7867034999999998</v>
      </c>
      <c r="W12" s="30">
        <f t="shared" ref="W12:X27" si="5">G12+W11</f>
        <v>2.7755000000000001</v>
      </c>
      <c r="X12" s="30">
        <f t="shared" si="5"/>
        <v>4.4835000000000003</v>
      </c>
      <c r="Y12" t="s">
        <v>20</v>
      </c>
      <c r="Z12" s="90">
        <v>1303.732064516129</v>
      </c>
    </row>
    <row r="13" spans="1:26" ht="15" x14ac:dyDescent="0.2">
      <c r="A13" s="31" t="s">
        <v>21</v>
      </c>
      <c r="B13" s="32">
        <v>2.0699999999999998</v>
      </c>
      <c r="C13" s="23">
        <v>0.65</v>
      </c>
      <c r="D13" s="24">
        <v>1.05</v>
      </c>
      <c r="E13" s="25">
        <f t="shared" si="0"/>
        <v>1.3454999999999999</v>
      </c>
      <c r="F13" s="26">
        <f t="shared" si="1"/>
        <v>2.1734999999999998</v>
      </c>
      <c r="G13" s="27">
        <f t="shared" si="4"/>
        <v>1.3454999999999999</v>
      </c>
      <c r="H13" s="27">
        <f t="shared" si="4"/>
        <v>2.1734999999999998</v>
      </c>
      <c r="I13" s="72">
        <f t="shared" ref="I13:J29" si="6">(G13*43560*0.622)/14</f>
        <v>2603.957682857143</v>
      </c>
      <c r="J13" s="73">
        <f t="shared" si="6"/>
        <v>4206.39318</v>
      </c>
      <c r="K13" s="74">
        <f t="shared" si="2"/>
        <v>3.616607892857143</v>
      </c>
      <c r="L13" s="75">
        <f t="shared" si="2"/>
        <v>5.8422127499999998</v>
      </c>
      <c r="M13" s="19">
        <f t="shared" ref="M13:N29" si="7">(G13*0.622*18*18)/2</f>
        <v>135.57796199999999</v>
      </c>
      <c r="N13" s="20">
        <f t="shared" si="7"/>
        <v>219.01055399999998</v>
      </c>
      <c r="O13" s="19">
        <f t="shared" si="3"/>
        <v>67.788980999999993</v>
      </c>
      <c r="P13" s="20">
        <f t="shared" si="3"/>
        <v>109.50527699999999</v>
      </c>
      <c r="Q13" s="19">
        <f t="shared" si="3"/>
        <v>33.894490499999996</v>
      </c>
      <c r="R13" s="20">
        <f t="shared" si="3"/>
        <v>54.752638499999996</v>
      </c>
      <c r="S13" s="19">
        <f t="shared" si="3"/>
        <v>16.947245249999998</v>
      </c>
      <c r="T13" s="20">
        <f t="shared" si="3"/>
        <v>27.376319249999998</v>
      </c>
      <c r="U13" s="19">
        <f t="shared" si="3"/>
        <v>8.4736226249999991</v>
      </c>
      <c r="V13" s="20">
        <f t="shared" si="3"/>
        <v>13.688159624999999</v>
      </c>
      <c r="W13" s="30">
        <f t="shared" si="5"/>
        <v>4.1210000000000004</v>
      </c>
      <c r="X13" s="30">
        <f t="shared" si="5"/>
        <v>6.657</v>
      </c>
      <c r="Y13" t="s">
        <v>21</v>
      </c>
      <c r="Z13" s="90">
        <v>1303.732064516129</v>
      </c>
    </row>
    <row r="14" spans="1:26" ht="15" x14ac:dyDescent="0.2">
      <c r="A14" s="31" t="s">
        <v>22</v>
      </c>
      <c r="B14" s="32">
        <v>2.46</v>
      </c>
      <c r="C14" s="23">
        <v>0.65</v>
      </c>
      <c r="D14" s="24">
        <v>1.05</v>
      </c>
      <c r="E14" s="25">
        <f t="shared" si="0"/>
        <v>1.599</v>
      </c>
      <c r="F14" s="26">
        <f t="shared" si="1"/>
        <v>2.5830000000000002</v>
      </c>
      <c r="G14" s="27">
        <f t="shared" si="4"/>
        <v>1.599</v>
      </c>
      <c r="H14" s="25">
        <f t="shared" si="4"/>
        <v>2.5830000000000002</v>
      </c>
      <c r="I14" s="72">
        <f t="shared" si="6"/>
        <v>3094.5584057142855</v>
      </c>
      <c r="J14" s="61">
        <f t="shared" si="6"/>
        <v>4998.9020400000009</v>
      </c>
      <c r="K14" s="74">
        <f t="shared" si="2"/>
        <v>4.2979977857142853</v>
      </c>
      <c r="L14" s="29">
        <f t="shared" si="2"/>
        <v>6.9429195000000012</v>
      </c>
      <c r="M14" s="19">
        <f t="shared" si="7"/>
        <v>161.121636</v>
      </c>
      <c r="N14" s="29">
        <f t="shared" si="7"/>
        <v>260.27341200000001</v>
      </c>
      <c r="O14" s="19">
        <f t="shared" si="3"/>
        <v>80.560817999999998</v>
      </c>
      <c r="P14" s="29">
        <f t="shared" si="3"/>
        <v>130.136706</v>
      </c>
      <c r="Q14" s="19">
        <f t="shared" si="3"/>
        <v>40.280408999999999</v>
      </c>
      <c r="R14" s="29">
        <f t="shared" si="3"/>
        <v>65.068353000000002</v>
      </c>
      <c r="S14" s="19">
        <f t="shared" si="3"/>
        <v>20.140204499999999</v>
      </c>
      <c r="T14" s="29">
        <f t="shared" si="3"/>
        <v>32.534176500000001</v>
      </c>
      <c r="U14" s="19">
        <f t="shared" si="3"/>
        <v>10.07010225</v>
      </c>
      <c r="V14" s="29">
        <f t="shared" si="3"/>
        <v>16.26708825</v>
      </c>
      <c r="W14" s="30">
        <f t="shared" si="5"/>
        <v>5.7200000000000006</v>
      </c>
      <c r="X14" s="30">
        <f t="shared" si="5"/>
        <v>9.24</v>
      </c>
      <c r="Y14" t="s">
        <v>22</v>
      </c>
      <c r="Z14" s="90">
        <v>630.69556</v>
      </c>
    </row>
    <row r="15" spans="1:26" ht="15" x14ac:dyDescent="0.2">
      <c r="A15" s="31" t="s">
        <v>23</v>
      </c>
      <c r="B15" s="32">
        <v>2.87</v>
      </c>
      <c r="C15" s="23">
        <v>0.65</v>
      </c>
      <c r="D15" s="24">
        <v>1.05</v>
      </c>
      <c r="E15" s="25">
        <f t="shared" si="0"/>
        <v>1.8655000000000002</v>
      </c>
      <c r="F15" s="26">
        <f t="shared" si="1"/>
        <v>3.0135000000000001</v>
      </c>
      <c r="G15" s="25">
        <f t="shared" si="4"/>
        <v>1.8655000000000002</v>
      </c>
      <c r="H15" s="25">
        <f t="shared" si="4"/>
        <v>3.0135000000000001</v>
      </c>
      <c r="I15" s="60">
        <f t="shared" si="6"/>
        <v>3610.3181400000003</v>
      </c>
      <c r="J15" s="61">
        <f t="shared" si="6"/>
        <v>5832.0523800000001</v>
      </c>
      <c r="K15" s="33">
        <f t="shared" si="2"/>
        <v>5.0143307500000001</v>
      </c>
      <c r="L15" s="29">
        <f t="shared" si="2"/>
        <v>8.1000727500000007</v>
      </c>
      <c r="M15" s="33">
        <f t="shared" si="7"/>
        <v>187.97524200000004</v>
      </c>
      <c r="N15" s="29">
        <f t="shared" si="7"/>
        <v>303.65231400000005</v>
      </c>
      <c r="O15" s="33">
        <f t="shared" si="3"/>
        <v>93.987621000000019</v>
      </c>
      <c r="P15" s="29">
        <f t="shared" si="3"/>
        <v>151.82615700000002</v>
      </c>
      <c r="Q15" s="33">
        <f t="shared" si="3"/>
        <v>46.993810500000009</v>
      </c>
      <c r="R15" s="29">
        <f t="shared" si="3"/>
        <v>75.913078500000012</v>
      </c>
      <c r="S15" s="33">
        <f t="shared" si="3"/>
        <v>23.496905250000005</v>
      </c>
      <c r="T15" s="29">
        <f t="shared" si="3"/>
        <v>37.956539250000006</v>
      </c>
      <c r="U15" s="33">
        <f t="shared" si="3"/>
        <v>11.748452625000002</v>
      </c>
      <c r="V15" s="29">
        <f t="shared" si="3"/>
        <v>18.978269625000003</v>
      </c>
      <c r="W15" s="30">
        <f t="shared" si="5"/>
        <v>7.5855000000000006</v>
      </c>
      <c r="X15" s="30">
        <f t="shared" si="5"/>
        <v>12.253500000000001</v>
      </c>
      <c r="Y15" t="s">
        <v>23</v>
      </c>
      <c r="Z15" s="90">
        <v>630.69556</v>
      </c>
    </row>
    <row r="16" spans="1:26" ht="15" x14ac:dyDescent="0.2">
      <c r="A16" s="31" t="s">
        <v>24</v>
      </c>
      <c r="B16" s="32">
        <v>3.19</v>
      </c>
      <c r="C16" s="23">
        <v>0.65</v>
      </c>
      <c r="D16" s="24">
        <v>1.05</v>
      </c>
      <c r="E16" s="25">
        <f t="shared" si="0"/>
        <v>2.0735000000000001</v>
      </c>
      <c r="F16" s="26">
        <f t="shared" si="1"/>
        <v>3.3494999999999999</v>
      </c>
      <c r="G16" s="25">
        <f t="shared" si="4"/>
        <v>2.0735000000000001</v>
      </c>
      <c r="H16" s="25">
        <f t="shared" si="4"/>
        <v>3.3494999999999999</v>
      </c>
      <c r="I16" s="60">
        <f t="shared" si="6"/>
        <v>4012.8623228571428</v>
      </c>
      <c r="J16" s="61">
        <f t="shared" si="6"/>
        <v>6482.3160600000001</v>
      </c>
      <c r="K16" s="33">
        <f t="shared" si="2"/>
        <v>5.5734198928571423</v>
      </c>
      <c r="L16" s="29">
        <f t="shared" si="2"/>
        <v>9.00321675</v>
      </c>
      <c r="M16" s="33">
        <f t="shared" si="7"/>
        <v>208.93415399999998</v>
      </c>
      <c r="N16" s="29">
        <f t="shared" si="7"/>
        <v>337.50901799999997</v>
      </c>
      <c r="O16" s="33">
        <f t="shared" si="3"/>
        <v>104.46707699999999</v>
      </c>
      <c r="P16" s="29">
        <f t="shared" si="3"/>
        <v>168.75450899999998</v>
      </c>
      <c r="Q16" s="33">
        <f t="shared" si="3"/>
        <v>52.233538499999995</v>
      </c>
      <c r="R16" s="29">
        <f t="shared" si="3"/>
        <v>84.377254499999992</v>
      </c>
      <c r="S16" s="33">
        <f t="shared" si="3"/>
        <v>26.116769249999997</v>
      </c>
      <c r="T16" s="29">
        <f t="shared" si="3"/>
        <v>42.188627249999996</v>
      </c>
      <c r="U16" s="33">
        <f t="shared" si="3"/>
        <v>13.058384624999999</v>
      </c>
      <c r="V16" s="29">
        <f t="shared" si="3"/>
        <v>21.094313624999998</v>
      </c>
      <c r="W16" s="30">
        <f t="shared" si="5"/>
        <v>9.6590000000000007</v>
      </c>
      <c r="X16" s="30">
        <f t="shared" si="5"/>
        <v>15.603000000000002</v>
      </c>
      <c r="Y16" t="s">
        <v>24</v>
      </c>
      <c r="Z16" s="90">
        <v>195.68120000000002</v>
      </c>
    </row>
    <row r="17" spans="1:26" ht="15" x14ac:dyDescent="0.2">
      <c r="A17" s="31" t="s">
        <v>25</v>
      </c>
      <c r="B17" s="32">
        <v>3.72</v>
      </c>
      <c r="C17" s="23">
        <v>0.65</v>
      </c>
      <c r="D17" s="24">
        <v>1.05</v>
      </c>
      <c r="E17" s="25">
        <f t="shared" si="0"/>
        <v>2.4180000000000001</v>
      </c>
      <c r="F17" s="26">
        <f t="shared" si="1"/>
        <v>3.9060000000000006</v>
      </c>
      <c r="G17" s="25">
        <f t="shared" si="4"/>
        <v>2.4180000000000001</v>
      </c>
      <c r="H17" s="25">
        <f t="shared" si="4"/>
        <v>3.9060000000000006</v>
      </c>
      <c r="I17" s="60">
        <f t="shared" si="6"/>
        <v>4679.5761257142858</v>
      </c>
      <c r="J17" s="61">
        <f t="shared" si="6"/>
        <v>7559.3152800000007</v>
      </c>
      <c r="K17" s="33">
        <f t="shared" si="2"/>
        <v>6.4994112857142863</v>
      </c>
      <c r="L17" s="29">
        <f t="shared" si="2"/>
        <v>10.499049000000001</v>
      </c>
      <c r="M17" s="33">
        <f t="shared" si="7"/>
        <v>243.64735200000004</v>
      </c>
      <c r="N17" s="29">
        <f t="shared" si="7"/>
        <v>393.58418400000011</v>
      </c>
      <c r="O17" s="33">
        <f t="shared" si="3"/>
        <v>121.82367600000002</v>
      </c>
      <c r="P17" s="29">
        <f t="shared" si="3"/>
        <v>196.79209200000005</v>
      </c>
      <c r="Q17" s="33">
        <f t="shared" si="3"/>
        <v>60.91183800000001</v>
      </c>
      <c r="R17" s="29">
        <f t="shared" si="3"/>
        <v>98.396046000000027</v>
      </c>
      <c r="S17" s="33">
        <f t="shared" si="3"/>
        <v>30.455919000000005</v>
      </c>
      <c r="T17" s="29">
        <f t="shared" si="3"/>
        <v>49.198023000000013</v>
      </c>
      <c r="U17" s="33">
        <f t="shared" si="3"/>
        <v>15.227959500000003</v>
      </c>
      <c r="V17" s="29">
        <f t="shared" si="3"/>
        <v>24.599011500000007</v>
      </c>
      <c r="W17" s="30">
        <f t="shared" si="5"/>
        <v>12.077000000000002</v>
      </c>
      <c r="X17" s="30">
        <f t="shared" si="5"/>
        <v>19.509</v>
      </c>
      <c r="Y17" t="s">
        <v>25</v>
      </c>
      <c r="Z17" s="90">
        <v>195.68120000000002</v>
      </c>
    </row>
    <row r="18" spans="1:26" ht="15" x14ac:dyDescent="0.2">
      <c r="A18" s="31" t="s">
        <v>26</v>
      </c>
      <c r="B18" s="32">
        <v>3.8</v>
      </c>
      <c r="C18" s="23">
        <v>0.65</v>
      </c>
      <c r="D18" s="34">
        <v>1</v>
      </c>
      <c r="E18" s="25">
        <f t="shared" si="0"/>
        <v>2.4699999999999998</v>
      </c>
      <c r="F18" s="26">
        <f t="shared" si="1"/>
        <v>3.8</v>
      </c>
      <c r="G18" s="53">
        <f>E18*0.5</f>
        <v>1.2349999999999999</v>
      </c>
      <c r="H18" s="53">
        <f>F18*0.5</f>
        <v>1.9</v>
      </c>
      <c r="I18" s="62">
        <f t="shared" si="6"/>
        <v>2390.1060857142852</v>
      </c>
      <c r="J18" s="63">
        <f t="shared" si="6"/>
        <v>3677.0862857142856</v>
      </c>
      <c r="K18" s="55">
        <f t="shared" si="2"/>
        <v>3.3195917857142851</v>
      </c>
      <c r="L18" s="54">
        <f t="shared" si="2"/>
        <v>5.1070642857142854</v>
      </c>
      <c r="M18" s="55">
        <f t="shared" si="7"/>
        <v>124.44353999999998</v>
      </c>
      <c r="N18" s="54">
        <f t="shared" si="7"/>
        <v>191.45159999999998</v>
      </c>
      <c r="O18" s="55">
        <f t="shared" si="3"/>
        <v>62.221769999999992</v>
      </c>
      <c r="P18" s="54">
        <f t="shared" si="3"/>
        <v>95.725799999999992</v>
      </c>
      <c r="Q18" s="55">
        <f t="shared" si="3"/>
        <v>31.110884999999996</v>
      </c>
      <c r="R18" s="54">
        <f t="shared" si="3"/>
        <v>47.862899999999996</v>
      </c>
      <c r="S18" s="55">
        <f t="shared" si="3"/>
        <v>15.555442499999998</v>
      </c>
      <c r="T18" s="54">
        <f t="shared" si="3"/>
        <v>23.931449999999998</v>
      </c>
      <c r="U18" s="55">
        <f t="shared" si="3"/>
        <v>7.777721249999999</v>
      </c>
      <c r="V18" s="54">
        <f t="shared" si="3"/>
        <v>11.965724999999999</v>
      </c>
      <c r="W18" s="30">
        <f t="shared" si="5"/>
        <v>13.312000000000001</v>
      </c>
      <c r="X18" s="30">
        <f t="shared" si="5"/>
        <v>21.408999999999999</v>
      </c>
      <c r="Y18" t="s">
        <v>26</v>
      </c>
      <c r="Z18" s="90">
        <v>80.279466666666664</v>
      </c>
    </row>
    <row r="19" spans="1:26" ht="15" x14ac:dyDescent="0.2">
      <c r="A19" s="31" t="s">
        <v>27</v>
      </c>
      <c r="B19" s="32">
        <v>3.98</v>
      </c>
      <c r="C19" s="23">
        <v>0.65</v>
      </c>
      <c r="D19" s="34">
        <v>1</v>
      </c>
      <c r="E19" s="25">
        <f t="shared" si="0"/>
        <v>2.5870000000000002</v>
      </c>
      <c r="F19" s="26">
        <f t="shared" si="1"/>
        <v>3.98</v>
      </c>
      <c r="G19" s="53">
        <f t="shared" ref="G19:H22" si="8">E19*0.5</f>
        <v>1.2935000000000001</v>
      </c>
      <c r="H19" s="53">
        <f t="shared" si="8"/>
        <v>1.99</v>
      </c>
      <c r="I19" s="62">
        <f t="shared" si="6"/>
        <v>2503.3216371428571</v>
      </c>
      <c r="J19" s="63">
        <f t="shared" si="6"/>
        <v>3851.2640571428569</v>
      </c>
      <c r="K19" s="55">
        <f t="shared" si="2"/>
        <v>3.4768356071428572</v>
      </c>
      <c r="L19" s="54">
        <f t="shared" si="2"/>
        <v>5.3489778571428568</v>
      </c>
      <c r="M19" s="55">
        <f t="shared" si="7"/>
        <v>130.338234</v>
      </c>
      <c r="N19" s="54">
        <f t="shared" si="7"/>
        <v>200.52035999999998</v>
      </c>
      <c r="O19" s="55">
        <f t="shared" si="3"/>
        <v>65.169117</v>
      </c>
      <c r="P19" s="54">
        <f t="shared" si="3"/>
        <v>100.26017999999999</v>
      </c>
      <c r="Q19" s="55">
        <f t="shared" si="3"/>
        <v>32.5845585</v>
      </c>
      <c r="R19" s="54">
        <f t="shared" si="3"/>
        <v>50.130089999999996</v>
      </c>
      <c r="S19" s="55">
        <f t="shared" si="3"/>
        <v>16.29227925</v>
      </c>
      <c r="T19" s="54">
        <f t="shared" si="3"/>
        <v>25.065044999999998</v>
      </c>
      <c r="U19" s="55">
        <f t="shared" si="3"/>
        <v>8.146139625</v>
      </c>
      <c r="V19" s="54">
        <f t="shared" si="3"/>
        <v>12.532522499999999</v>
      </c>
      <c r="W19" s="30">
        <f t="shared" si="5"/>
        <v>14.605500000000001</v>
      </c>
      <c r="X19" s="30">
        <f t="shared" si="5"/>
        <v>23.398999999999997</v>
      </c>
      <c r="Y19" t="s">
        <v>27</v>
      </c>
      <c r="Z19" s="90">
        <v>80.279466666666664</v>
      </c>
    </row>
    <row r="20" spans="1:26" ht="15" x14ac:dyDescent="0.2">
      <c r="A20" s="31" t="s">
        <v>28</v>
      </c>
      <c r="B20" s="32">
        <v>4.05</v>
      </c>
      <c r="C20" s="23">
        <v>0.65</v>
      </c>
      <c r="D20" s="34">
        <v>1</v>
      </c>
      <c r="E20" s="25">
        <f t="shared" si="0"/>
        <v>2.6324999999999998</v>
      </c>
      <c r="F20" s="26">
        <f t="shared" si="1"/>
        <v>4.05</v>
      </c>
      <c r="G20" s="53">
        <f t="shared" si="8"/>
        <v>1.3162499999999999</v>
      </c>
      <c r="H20" s="53">
        <f t="shared" si="8"/>
        <v>2.0249999999999999</v>
      </c>
      <c r="I20" s="62">
        <f t="shared" si="6"/>
        <v>2547.3499071428569</v>
      </c>
      <c r="J20" s="63">
        <f t="shared" si="6"/>
        <v>3918.9998571428573</v>
      </c>
      <c r="K20" s="55">
        <f t="shared" si="2"/>
        <v>3.5379859821428568</v>
      </c>
      <c r="L20" s="54">
        <f t="shared" si="2"/>
        <v>5.4430553571428577</v>
      </c>
      <c r="M20" s="55">
        <f t="shared" si="7"/>
        <v>132.63061500000001</v>
      </c>
      <c r="N20" s="54">
        <f t="shared" si="7"/>
        <v>204.0471</v>
      </c>
      <c r="O20" s="55">
        <f t="shared" si="3"/>
        <v>66.315307500000003</v>
      </c>
      <c r="P20" s="54">
        <f t="shared" si="3"/>
        <v>102.02355</v>
      </c>
      <c r="Q20" s="55">
        <f t="shared" si="3"/>
        <v>33.157653750000001</v>
      </c>
      <c r="R20" s="54">
        <f t="shared" si="3"/>
        <v>51.011775</v>
      </c>
      <c r="S20" s="55">
        <f t="shared" si="3"/>
        <v>16.578826875000001</v>
      </c>
      <c r="T20" s="54">
        <f t="shared" si="3"/>
        <v>25.5058875</v>
      </c>
      <c r="U20" s="55">
        <f t="shared" si="3"/>
        <v>8.2894134375000004</v>
      </c>
      <c r="V20" s="54">
        <f t="shared" si="3"/>
        <v>12.75294375</v>
      </c>
      <c r="W20" s="30">
        <f t="shared" si="5"/>
        <v>15.921750000000001</v>
      </c>
      <c r="X20" s="30">
        <f t="shared" si="5"/>
        <v>25.423999999999996</v>
      </c>
      <c r="Y20" t="s">
        <v>28</v>
      </c>
      <c r="Z20" s="90">
        <v>0</v>
      </c>
    </row>
    <row r="21" spans="1:26" ht="15" x14ac:dyDescent="0.2">
      <c r="A21" s="31" t="s">
        <v>29</v>
      </c>
      <c r="B21" s="32">
        <v>4.1399999999999997</v>
      </c>
      <c r="C21" s="23">
        <v>0.65</v>
      </c>
      <c r="D21" s="34">
        <v>1</v>
      </c>
      <c r="E21" s="25">
        <f t="shared" si="0"/>
        <v>2.6909999999999998</v>
      </c>
      <c r="F21" s="26">
        <f t="shared" si="1"/>
        <v>4.1399999999999997</v>
      </c>
      <c r="G21" s="53">
        <f t="shared" si="8"/>
        <v>1.3454999999999999</v>
      </c>
      <c r="H21" s="53">
        <f t="shared" si="8"/>
        <v>2.0699999999999998</v>
      </c>
      <c r="I21" s="62">
        <f t="shared" si="6"/>
        <v>2603.957682857143</v>
      </c>
      <c r="J21" s="63">
        <f t="shared" si="6"/>
        <v>4006.0887428571427</v>
      </c>
      <c r="K21" s="55">
        <f t="shared" si="2"/>
        <v>3.616607892857143</v>
      </c>
      <c r="L21" s="54">
        <f t="shared" si="2"/>
        <v>5.564012142857143</v>
      </c>
      <c r="M21" s="55">
        <f t="shared" si="7"/>
        <v>135.57796199999999</v>
      </c>
      <c r="N21" s="54">
        <f t="shared" si="7"/>
        <v>208.58148</v>
      </c>
      <c r="O21" s="55">
        <f t="shared" si="3"/>
        <v>67.788980999999993</v>
      </c>
      <c r="P21" s="54">
        <f t="shared" si="3"/>
        <v>104.29074</v>
      </c>
      <c r="Q21" s="55">
        <f t="shared" si="3"/>
        <v>33.894490499999996</v>
      </c>
      <c r="R21" s="54">
        <f t="shared" si="3"/>
        <v>52.14537</v>
      </c>
      <c r="S21" s="55">
        <f t="shared" si="3"/>
        <v>16.947245249999998</v>
      </c>
      <c r="T21" s="54">
        <f t="shared" si="3"/>
        <v>26.072685</v>
      </c>
      <c r="U21" s="55">
        <f t="shared" si="3"/>
        <v>8.4736226249999991</v>
      </c>
      <c r="V21" s="54">
        <f t="shared" si="3"/>
        <v>13.0363425</v>
      </c>
      <c r="W21" s="30">
        <f t="shared" si="5"/>
        <v>17.267250000000001</v>
      </c>
      <c r="X21" s="30">
        <f t="shared" si="5"/>
        <v>27.493999999999996</v>
      </c>
      <c r="Y21" t="s">
        <v>29</v>
      </c>
      <c r="Z21" s="90">
        <v>0</v>
      </c>
    </row>
    <row r="22" spans="1:26" ht="15" x14ac:dyDescent="0.2">
      <c r="A22" s="31" t="s">
        <v>30</v>
      </c>
      <c r="B22" s="32">
        <v>3.61</v>
      </c>
      <c r="C22" s="23">
        <v>0.65</v>
      </c>
      <c r="D22" s="34">
        <v>1</v>
      </c>
      <c r="E22" s="25">
        <f t="shared" si="0"/>
        <v>2.3464999999999998</v>
      </c>
      <c r="F22" s="26">
        <f t="shared" si="1"/>
        <v>3.61</v>
      </c>
      <c r="G22" s="53">
        <f t="shared" si="8"/>
        <v>1.1732499999999999</v>
      </c>
      <c r="H22" s="53">
        <f t="shared" si="8"/>
        <v>1.8049999999999999</v>
      </c>
      <c r="I22" s="62">
        <f t="shared" si="6"/>
        <v>2270.6007814285713</v>
      </c>
      <c r="J22" s="63">
        <f t="shared" si="6"/>
        <v>3493.2319714285718</v>
      </c>
      <c r="K22" s="55">
        <f t="shared" si="2"/>
        <v>3.153612196428571</v>
      </c>
      <c r="L22" s="54">
        <f t="shared" si="2"/>
        <v>4.8517110714285723</v>
      </c>
      <c r="M22" s="55">
        <f t="shared" si="7"/>
        <v>118.221363</v>
      </c>
      <c r="N22" s="54">
        <f t="shared" si="7"/>
        <v>181.87901999999997</v>
      </c>
      <c r="O22" s="55">
        <f t="shared" si="3"/>
        <v>59.110681499999998</v>
      </c>
      <c r="P22" s="54">
        <f t="shared" si="3"/>
        <v>90.939509999999984</v>
      </c>
      <c r="Q22" s="55">
        <f t="shared" si="3"/>
        <v>29.555340749999999</v>
      </c>
      <c r="R22" s="54">
        <f t="shared" si="3"/>
        <v>45.469754999999992</v>
      </c>
      <c r="S22" s="55">
        <f t="shared" si="3"/>
        <v>14.777670375</v>
      </c>
      <c r="T22" s="54">
        <f t="shared" si="3"/>
        <v>22.734877499999996</v>
      </c>
      <c r="U22" s="55">
        <f t="shared" si="3"/>
        <v>7.3888351874999998</v>
      </c>
      <c r="V22" s="54">
        <f t="shared" si="3"/>
        <v>11.367438749999998</v>
      </c>
      <c r="W22" s="30">
        <f t="shared" si="5"/>
        <v>18.4405</v>
      </c>
      <c r="X22" s="30">
        <f t="shared" si="5"/>
        <v>29.298999999999996</v>
      </c>
      <c r="Y22" t="s">
        <v>30</v>
      </c>
      <c r="Z22" s="90">
        <v>12.017641935483873</v>
      </c>
    </row>
    <row r="23" spans="1:26" ht="15" x14ac:dyDescent="0.2">
      <c r="A23" s="31" t="s">
        <v>31</v>
      </c>
      <c r="B23" s="32">
        <v>3.45</v>
      </c>
      <c r="C23" s="23">
        <v>0.65</v>
      </c>
      <c r="D23" s="34">
        <v>1</v>
      </c>
      <c r="E23" s="25">
        <f t="shared" si="0"/>
        <v>2.2425000000000002</v>
      </c>
      <c r="F23" s="26">
        <f t="shared" si="1"/>
        <v>3.45</v>
      </c>
      <c r="G23" s="25">
        <f>E23</f>
        <v>2.2425000000000002</v>
      </c>
      <c r="H23" s="25">
        <f>F23</f>
        <v>3.45</v>
      </c>
      <c r="I23" s="60">
        <f t="shared" si="6"/>
        <v>4339.9294714285716</v>
      </c>
      <c r="J23" s="61">
        <f t="shared" si="6"/>
        <v>6676.8145714285711</v>
      </c>
      <c r="K23" s="33">
        <f t="shared" si="2"/>
        <v>6.0276798214285714</v>
      </c>
      <c r="L23" s="29">
        <f t="shared" si="2"/>
        <v>9.2733535714285704</v>
      </c>
      <c r="M23" s="33">
        <f t="shared" si="7"/>
        <v>225.96327000000002</v>
      </c>
      <c r="N23" s="29">
        <f t="shared" si="7"/>
        <v>347.63580000000002</v>
      </c>
      <c r="O23" s="33">
        <f t="shared" si="3"/>
        <v>112.98163500000001</v>
      </c>
      <c r="P23" s="29">
        <f t="shared" si="3"/>
        <v>173.81790000000001</v>
      </c>
      <c r="Q23" s="33">
        <f t="shared" si="3"/>
        <v>56.490817500000006</v>
      </c>
      <c r="R23" s="29">
        <f t="shared" si="3"/>
        <v>86.908950000000004</v>
      </c>
      <c r="S23" s="33">
        <f t="shared" si="3"/>
        <v>28.245408750000003</v>
      </c>
      <c r="T23" s="29">
        <f t="shared" si="3"/>
        <v>43.454475000000002</v>
      </c>
      <c r="U23" s="33">
        <f t="shared" si="3"/>
        <v>14.122704375000001</v>
      </c>
      <c r="V23" s="29">
        <f t="shared" si="3"/>
        <v>21.727237500000001</v>
      </c>
      <c r="W23" s="30">
        <f t="shared" si="5"/>
        <v>20.683</v>
      </c>
      <c r="X23" s="30">
        <f t="shared" si="5"/>
        <v>32.748999999999995</v>
      </c>
      <c r="Y23" t="s">
        <v>31</v>
      </c>
      <c r="Z23" s="90">
        <v>12.017641935483873</v>
      </c>
    </row>
    <row r="24" spans="1:26" ht="15" x14ac:dyDescent="0.2">
      <c r="A24" s="31" t="s">
        <v>32</v>
      </c>
      <c r="B24" s="32">
        <v>2.83</v>
      </c>
      <c r="C24" s="23">
        <v>0.65</v>
      </c>
      <c r="D24" s="34">
        <v>1</v>
      </c>
      <c r="E24" s="25">
        <f t="shared" si="0"/>
        <v>1.8395000000000001</v>
      </c>
      <c r="F24" s="26">
        <f t="shared" si="1"/>
        <v>2.83</v>
      </c>
      <c r="G24" s="25">
        <f t="shared" ref="G24:H30" si="9">E24</f>
        <v>1.8395000000000001</v>
      </c>
      <c r="H24" s="25">
        <f t="shared" si="9"/>
        <v>2.83</v>
      </c>
      <c r="I24" s="60">
        <f t="shared" si="6"/>
        <v>3560.000117142858</v>
      </c>
      <c r="J24" s="61">
        <f t="shared" si="6"/>
        <v>5476.9232571428574</v>
      </c>
      <c r="K24" s="33">
        <f t="shared" si="2"/>
        <v>4.9444446071428585</v>
      </c>
      <c r="L24" s="29">
        <f t="shared" si="2"/>
        <v>7.6068378571428577</v>
      </c>
      <c r="M24" s="33">
        <f t="shared" si="7"/>
        <v>185.355378</v>
      </c>
      <c r="N24" s="29">
        <f t="shared" si="7"/>
        <v>285.16212000000002</v>
      </c>
      <c r="O24" s="33">
        <f t="shared" si="3"/>
        <v>92.677689000000001</v>
      </c>
      <c r="P24" s="29">
        <f t="shared" si="3"/>
        <v>142.58106000000001</v>
      </c>
      <c r="Q24" s="33">
        <f t="shared" si="3"/>
        <v>46.3388445</v>
      </c>
      <c r="R24" s="29">
        <f t="shared" si="3"/>
        <v>71.290530000000004</v>
      </c>
      <c r="S24" s="33">
        <f t="shared" si="3"/>
        <v>23.16942225</v>
      </c>
      <c r="T24" s="29">
        <f t="shared" si="3"/>
        <v>35.645265000000002</v>
      </c>
      <c r="U24" s="33">
        <f t="shared" si="3"/>
        <v>11.584711125</v>
      </c>
      <c r="V24" s="29">
        <f t="shared" si="3"/>
        <v>17.822632500000001</v>
      </c>
      <c r="W24" s="30">
        <f t="shared" si="5"/>
        <v>22.522500000000001</v>
      </c>
      <c r="X24" s="30">
        <f t="shared" si="5"/>
        <v>35.578999999999994</v>
      </c>
      <c r="Y24" t="s">
        <v>32</v>
      </c>
      <c r="Z24" s="90">
        <v>5.0801849999999993</v>
      </c>
    </row>
    <row r="25" spans="1:26" ht="15" x14ac:dyDescent="0.2">
      <c r="A25" s="31" t="s">
        <v>33</v>
      </c>
      <c r="B25" s="32">
        <v>2.37</v>
      </c>
      <c r="C25" s="23">
        <v>0.65</v>
      </c>
      <c r="D25" s="34">
        <v>1</v>
      </c>
      <c r="E25" s="25">
        <f t="shared" si="0"/>
        <v>1.5405000000000002</v>
      </c>
      <c r="F25" s="26">
        <f t="shared" si="1"/>
        <v>2.37</v>
      </c>
      <c r="G25" s="25">
        <f t="shared" si="9"/>
        <v>1.5405000000000002</v>
      </c>
      <c r="H25" s="25">
        <f t="shared" si="9"/>
        <v>2.37</v>
      </c>
      <c r="I25" s="60">
        <f t="shared" si="6"/>
        <v>2981.3428542857146</v>
      </c>
      <c r="J25" s="61">
        <f t="shared" si="6"/>
        <v>4586.6813142857145</v>
      </c>
      <c r="K25" s="33">
        <f t="shared" si="2"/>
        <v>4.1407539642857145</v>
      </c>
      <c r="L25" s="29">
        <f t="shared" si="2"/>
        <v>6.3703907142857146</v>
      </c>
      <c r="M25" s="33">
        <f t="shared" si="7"/>
        <v>155.22694200000001</v>
      </c>
      <c r="N25" s="29">
        <f t="shared" si="7"/>
        <v>238.81067999999999</v>
      </c>
      <c r="O25" s="33">
        <f t="shared" si="3"/>
        <v>77.613471000000004</v>
      </c>
      <c r="P25" s="29">
        <f t="shared" si="3"/>
        <v>119.40534</v>
      </c>
      <c r="Q25" s="33">
        <f t="shared" si="3"/>
        <v>38.806735500000002</v>
      </c>
      <c r="R25" s="29">
        <f t="shared" si="3"/>
        <v>59.702669999999998</v>
      </c>
      <c r="S25" s="33">
        <f t="shared" si="3"/>
        <v>19.403367750000001</v>
      </c>
      <c r="T25" s="29">
        <f t="shared" si="3"/>
        <v>29.851334999999999</v>
      </c>
      <c r="U25" s="33">
        <f t="shared" si="3"/>
        <v>9.7016838750000005</v>
      </c>
      <c r="V25" s="29">
        <f t="shared" si="3"/>
        <v>14.925667499999999</v>
      </c>
      <c r="W25" s="30">
        <f t="shared" si="5"/>
        <v>24.063000000000002</v>
      </c>
      <c r="X25" s="30">
        <f t="shared" si="5"/>
        <v>37.948999999999991</v>
      </c>
      <c r="Y25" t="s">
        <v>33</v>
      </c>
      <c r="Z25" s="90">
        <v>5.0801849999999993</v>
      </c>
    </row>
    <row r="26" spans="1:26" ht="15" x14ac:dyDescent="0.2">
      <c r="A26" s="31" t="s">
        <v>34</v>
      </c>
      <c r="B26" s="32">
        <v>1.92</v>
      </c>
      <c r="C26" s="23">
        <v>0.65</v>
      </c>
      <c r="D26" s="34">
        <v>1</v>
      </c>
      <c r="E26" s="25">
        <f t="shared" si="0"/>
        <v>1.248</v>
      </c>
      <c r="F26" s="26">
        <f t="shared" si="1"/>
        <v>1.92</v>
      </c>
      <c r="G26" s="25">
        <f t="shared" si="9"/>
        <v>1.248</v>
      </c>
      <c r="H26" s="25">
        <f t="shared" si="9"/>
        <v>1.92</v>
      </c>
      <c r="I26" s="60">
        <f t="shared" si="6"/>
        <v>2415.265097142857</v>
      </c>
      <c r="J26" s="61">
        <f t="shared" si="6"/>
        <v>3715.7924571428566</v>
      </c>
      <c r="K26" s="33">
        <f t="shared" si="2"/>
        <v>3.3545348571428568</v>
      </c>
      <c r="L26" s="29">
        <f t="shared" si="2"/>
        <v>5.1608228571428567</v>
      </c>
      <c r="M26" s="33">
        <f t="shared" si="7"/>
        <v>125.75347199999999</v>
      </c>
      <c r="N26" s="29">
        <f t="shared" si="7"/>
        <v>193.46688</v>
      </c>
      <c r="O26" s="33">
        <f t="shared" ref="O26:V30" si="10">M26/2</f>
        <v>62.876735999999994</v>
      </c>
      <c r="P26" s="29">
        <f t="shared" si="10"/>
        <v>96.733440000000002</v>
      </c>
      <c r="Q26" s="33">
        <f t="shared" si="10"/>
        <v>31.438367999999997</v>
      </c>
      <c r="R26" s="29">
        <f t="shared" si="10"/>
        <v>48.366720000000001</v>
      </c>
      <c r="S26" s="33">
        <f t="shared" si="10"/>
        <v>15.719183999999998</v>
      </c>
      <c r="T26" s="29">
        <f t="shared" si="10"/>
        <v>24.18336</v>
      </c>
      <c r="U26" s="33">
        <f t="shared" si="10"/>
        <v>7.8595919999999992</v>
      </c>
      <c r="V26" s="29">
        <f t="shared" si="10"/>
        <v>12.09168</v>
      </c>
      <c r="W26" s="30">
        <f t="shared" si="5"/>
        <v>25.311000000000003</v>
      </c>
      <c r="X26" s="30">
        <f t="shared" si="5"/>
        <v>39.868999999999993</v>
      </c>
      <c r="Y26" t="s">
        <v>34</v>
      </c>
      <c r="Z26" s="90">
        <v>581.21686451612902</v>
      </c>
    </row>
    <row r="27" spans="1:26" ht="15" x14ac:dyDescent="0.2">
      <c r="A27" s="31" t="s">
        <v>35</v>
      </c>
      <c r="B27" s="32">
        <v>1.53</v>
      </c>
      <c r="C27" s="23">
        <v>0.65</v>
      </c>
      <c r="D27" s="34">
        <v>1</v>
      </c>
      <c r="E27" s="25">
        <f t="shared" si="0"/>
        <v>0.99450000000000005</v>
      </c>
      <c r="F27" s="26">
        <f t="shared" si="1"/>
        <v>1.53</v>
      </c>
      <c r="G27" s="25">
        <f t="shared" si="9"/>
        <v>0.99450000000000005</v>
      </c>
      <c r="H27" s="25">
        <f t="shared" si="9"/>
        <v>1.53</v>
      </c>
      <c r="I27" s="60">
        <f t="shared" si="6"/>
        <v>1924.6643742857145</v>
      </c>
      <c r="J27" s="61">
        <f t="shared" si="6"/>
        <v>2961.0221142857145</v>
      </c>
      <c r="K27" s="33">
        <f t="shared" si="2"/>
        <v>2.6731449642857146</v>
      </c>
      <c r="L27" s="29">
        <f t="shared" si="2"/>
        <v>4.1125307142857146</v>
      </c>
      <c r="M27" s="33">
        <f t="shared" si="7"/>
        <v>100.20979800000001</v>
      </c>
      <c r="N27" s="29">
        <f t="shared" si="7"/>
        <v>154.16892000000001</v>
      </c>
      <c r="O27" s="33">
        <f t="shared" si="10"/>
        <v>50.104899000000003</v>
      </c>
      <c r="P27" s="29">
        <f t="shared" si="10"/>
        <v>77.084460000000007</v>
      </c>
      <c r="Q27" s="33">
        <f t="shared" si="10"/>
        <v>25.052449500000002</v>
      </c>
      <c r="R27" s="29">
        <f t="shared" si="10"/>
        <v>38.542230000000004</v>
      </c>
      <c r="S27" s="33">
        <f t="shared" si="10"/>
        <v>12.526224750000001</v>
      </c>
      <c r="T27" s="29">
        <f t="shared" si="10"/>
        <v>19.271115000000002</v>
      </c>
      <c r="U27" s="33">
        <f t="shared" si="10"/>
        <v>6.2631123750000004</v>
      </c>
      <c r="V27" s="29">
        <f t="shared" si="10"/>
        <v>9.6355575000000009</v>
      </c>
      <c r="W27" s="30">
        <f t="shared" si="5"/>
        <v>26.305500000000002</v>
      </c>
      <c r="X27" s="30">
        <f t="shared" si="5"/>
        <v>41.398999999999994</v>
      </c>
      <c r="Y27" t="s">
        <v>35</v>
      </c>
      <c r="Z27" s="90">
        <v>581.21686451612902</v>
      </c>
    </row>
    <row r="28" spans="1:26" ht="15" x14ac:dyDescent="0.2">
      <c r="A28" s="31" t="s">
        <v>36</v>
      </c>
      <c r="B28" s="32">
        <v>1.02</v>
      </c>
      <c r="C28" s="23">
        <v>0.65</v>
      </c>
      <c r="D28" s="34">
        <v>0.95</v>
      </c>
      <c r="E28" s="64">
        <f t="shared" si="0"/>
        <v>0.66300000000000003</v>
      </c>
      <c r="F28" s="65">
        <f t="shared" si="1"/>
        <v>0.96899999999999997</v>
      </c>
      <c r="G28" s="64">
        <f t="shared" si="9"/>
        <v>0.66300000000000003</v>
      </c>
      <c r="H28" s="64">
        <f t="shared" si="9"/>
        <v>0.96899999999999997</v>
      </c>
      <c r="I28" s="72">
        <f t="shared" si="6"/>
        <v>1283.1095828571431</v>
      </c>
      <c r="J28" s="73">
        <f t="shared" si="6"/>
        <v>1875.3140057142857</v>
      </c>
      <c r="K28" s="74">
        <f t="shared" si="2"/>
        <v>1.7820966428571432</v>
      </c>
      <c r="L28" s="75">
        <f t="shared" si="2"/>
        <v>2.6046027857142855</v>
      </c>
      <c r="M28" s="35">
        <f t="shared" si="7"/>
        <v>66.806532000000004</v>
      </c>
      <c r="N28" s="36">
        <f t="shared" si="7"/>
        <v>97.640315999999999</v>
      </c>
      <c r="O28" s="19">
        <f t="shared" si="10"/>
        <v>33.403266000000002</v>
      </c>
      <c r="P28" s="20">
        <f t="shared" si="10"/>
        <v>48.820157999999999</v>
      </c>
      <c r="Q28" s="19">
        <f t="shared" si="10"/>
        <v>16.701633000000001</v>
      </c>
      <c r="R28" s="20">
        <f t="shared" si="10"/>
        <v>24.410079</v>
      </c>
      <c r="S28" s="19">
        <f t="shared" si="10"/>
        <v>8.3508165000000005</v>
      </c>
      <c r="T28" s="20">
        <f t="shared" si="10"/>
        <v>12.2050395</v>
      </c>
      <c r="U28" s="19">
        <f t="shared" si="10"/>
        <v>4.1754082500000003</v>
      </c>
      <c r="V28" s="20">
        <f t="shared" si="10"/>
        <v>6.1025197499999999</v>
      </c>
      <c r="W28" s="30">
        <f t="shared" ref="W28:X30" si="11">G28+W27</f>
        <v>26.968500000000002</v>
      </c>
      <c r="X28" s="30">
        <f t="shared" si="11"/>
        <v>42.367999999999995</v>
      </c>
      <c r="Y28" t="s">
        <v>36</v>
      </c>
      <c r="Z28" s="90">
        <v>763.15667999999994</v>
      </c>
    </row>
    <row r="29" spans="1:26" ht="15" x14ac:dyDescent="0.2">
      <c r="A29" s="31" t="s">
        <v>37</v>
      </c>
      <c r="B29" s="32">
        <v>0.71</v>
      </c>
      <c r="C29" s="23">
        <v>0.65</v>
      </c>
      <c r="D29" s="34">
        <v>0.95</v>
      </c>
      <c r="E29" s="64">
        <f t="shared" si="0"/>
        <v>0.46149999999999997</v>
      </c>
      <c r="F29" s="65">
        <f t="shared" si="1"/>
        <v>0.67449999999999999</v>
      </c>
      <c r="G29" s="64">
        <f t="shared" si="9"/>
        <v>0.46149999999999997</v>
      </c>
      <c r="H29" s="64">
        <f t="shared" si="9"/>
        <v>0.67449999999999999</v>
      </c>
      <c r="I29" s="72">
        <f t="shared" si="6"/>
        <v>893.14490571428564</v>
      </c>
      <c r="J29" s="73">
        <f t="shared" si="6"/>
        <v>1305.3656314285713</v>
      </c>
      <c r="K29" s="74">
        <f t="shared" si="2"/>
        <v>1.2404790357142856</v>
      </c>
      <c r="L29" s="75">
        <f t="shared" si="2"/>
        <v>1.8130078214285712</v>
      </c>
      <c r="M29" s="35">
        <f t="shared" si="7"/>
        <v>46.502586000000008</v>
      </c>
      <c r="N29" s="36">
        <f t="shared" si="7"/>
        <v>67.965317999999996</v>
      </c>
      <c r="O29" s="19">
        <f t="shared" si="10"/>
        <v>23.251293000000004</v>
      </c>
      <c r="P29" s="20">
        <f t="shared" si="10"/>
        <v>33.982658999999998</v>
      </c>
      <c r="Q29" s="19">
        <f t="shared" si="10"/>
        <v>11.625646500000002</v>
      </c>
      <c r="R29" s="20">
        <f t="shared" si="10"/>
        <v>16.991329499999999</v>
      </c>
      <c r="S29" s="19">
        <f t="shared" si="10"/>
        <v>5.812823250000001</v>
      </c>
      <c r="T29" s="20">
        <f t="shared" si="10"/>
        <v>8.4956647499999995</v>
      </c>
      <c r="U29" s="19">
        <f t="shared" si="10"/>
        <v>2.9064116250000005</v>
      </c>
      <c r="V29" s="20">
        <f t="shared" si="10"/>
        <v>4.2478323749999998</v>
      </c>
      <c r="W29" s="30">
        <f t="shared" si="11"/>
        <v>27.430000000000003</v>
      </c>
      <c r="X29" s="30">
        <f t="shared" si="11"/>
        <v>43.042499999999997</v>
      </c>
      <c r="Y29" t="s">
        <v>37</v>
      </c>
      <c r="Z29" s="90">
        <v>763.15667999999994</v>
      </c>
    </row>
    <row r="30" spans="1:26" ht="15.75" thickBot="1" x14ac:dyDescent="0.25">
      <c r="A30" s="10" t="s">
        <v>38</v>
      </c>
      <c r="B30" s="37">
        <v>0.9</v>
      </c>
      <c r="C30" s="58">
        <v>0.65</v>
      </c>
      <c r="D30" s="38">
        <v>0.95</v>
      </c>
      <c r="E30" s="66">
        <f t="shared" si="0"/>
        <v>0.58500000000000008</v>
      </c>
      <c r="F30" s="67">
        <f t="shared" si="1"/>
        <v>0.85499999999999998</v>
      </c>
      <c r="G30" s="66">
        <f t="shared" si="9"/>
        <v>0.58500000000000008</v>
      </c>
      <c r="H30" s="66">
        <f t="shared" si="9"/>
        <v>0.85499999999999998</v>
      </c>
      <c r="I30" s="72">
        <f>(G30*43560*0.622)/30</f>
        <v>528.33924000000002</v>
      </c>
      <c r="J30" s="73">
        <f>(H30*43560*0.622)/30</f>
        <v>772.18811999999991</v>
      </c>
      <c r="K30" s="76">
        <f t="shared" si="2"/>
        <v>0.73380449999999997</v>
      </c>
      <c r="L30" s="77">
        <f t="shared" si="2"/>
        <v>1.0724834999999999</v>
      </c>
      <c r="M30" s="39">
        <f>(G30*0.622*18*18)/4</f>
        <v>29.473470000000002</v>
      </c>
      <c r="N30" s="40">
        <f>(H30*0.622*18*18)/4</f>
        <v>43.076610000000002</v>
      </c>
      <c r="O30" s="41">
        <f t="shared" si="10"/>
        <v>14.736735000000001</v>
      </c>
      <c r="P30" s="42">
        <f t="shared" si="10"/>
        <v>21.538305000000001</v>
      </c>
      <c r="Q30" s="41">
        <f t="shared" si="10"/>
        <v>7.3683675000000006</v>
      </c>
      <c r="R30" s="42">
        <f t="shared" si="10"/>
        <v>10.769152500000001</v>
      </c>
      <c r="S30" s="41">
        <f t="shared" si="10"/>
        <v>3.6841837500000003</v>
      </c>
      <c r="T30" s="42">
        <f t="shared" si="10"/>
        <v>5.3845762500000003</v>
      </c>
      <c r="U30" s="41">
        <f t="shared" si="10"/>
        <v>1.8420918750000002</v>
      </c>
      <c r="V30" s="42">
        <f t="shared" si="10"/>
        <v>2.6922881250000001</v>
      </c>
      <c r="W30" s="30">
        <f t="shared" si="11"/>
        <v>28.015000000000004</v>
      </c>
      <c r="X30" s="30">
        <f t="shared" si="11"/>
        <v>43.897499999999994</v>
      </c>
      <c r="Y30" t="s">
        <v>38</v>
      </c>
      <c r="Z30" s="90">
        <v>3273.6542193548385</v>
      </c>
    </row>
    <row r="31" spans="1:26" ht="35.25" customHeight="1" thickBot="1" x14ac:dyDescent="0.3">
      <c r="B31" s="156" t="s">
        <v>39</v>
      </c>
      <c r="C31" s="156"/>
      <c r="D31" s="157"/>
      <c r="E31" s="43">
        <f>SUM(E10:E30)</f>
        <v>34.378500000000003</v>
      </c>
      <c r="F31" s="44">
        <f>SUM(F10:F30)</f>
        <v>53.6875</v>
      </c>
      <c r="G31" s="56">
        <f>SUM(G10:G30)</f>
        <v>28.015000000000004</v>
      </c>
      <c r="H31" s="56">
        <v>23.48</v>
      </c>
      <c r="I31" s="57">
        <f>(G31*43560*0.622)</f>
        <v>759047.37480000011</v>
      </c>
      <c r="J31" s="78">
        <f>(H31*43560*0.622)</f>
        <v>636174.63360000006</v>
      </c>
      <c r="K31" s="28"/>
      <c r="L31" s="45"/>
      <c r="M31" s="158" t="s">
        <v>64</v>
      </c>
      <c r="N31" s="159"/>
      <c r="O31" s="158" t="s">
        <v>67</v>
      </c>
      <c r="P31" s="159"/>
      <c r="W31" s="46"/>
    </row>
    <row r="32" spans="1:26" ht="15.75" x14ac:dyDescent="0.25">
      <c r="A32" s="47"/>
      <c r="B32" s="48"/>
      <c r="C32" s="49"/>
      <c r="D32" s="50"/>
      <c r="E32" s="48"/>
      <c r="F32" s="48"/>
      <c r="I32" s="48"/>
      <c r="J32" s="51"/>
      <c r="K32" s="51"/>
      <c r="L32" s="51"/>
      <c r="M32" s="51"/>
      <c r="N32" s="51"/>
      <c r="O32" s="51"/>
      <c r="P32" s="51"/>
      <c r="Q32" s="51"/>
      <c r="R32" s="51"/>
      <c r="S32" s="51"/>
      <c r="T32" s="51"/>
      <c r="U32" s="51"/>
      <c r="V32" s="51"/>
    </row>
    <row r="59" spans="12:22" x14ac:dyDescent="0.2">
      <c r="L59" s="52"/>
      <c r="M59" s="52"/>
      <c r="N59" s="52"/>
      <c r="O59" s="52"/>
      <c r="P59" s="52"/>
      <c r="Q59" s="52"/>
      <c r="R59" s="52"/>
      <c r="S59" s="52"/>
      <c r="T59" s="52"/>
      <c r="U59" s="52"/>
      <c r="V59" s="52"/>
    </row>
  </sheetData>
  <mergeCells count="50">
    <mergeCell ref="O8:P8"/>
    <mergeCell ref="Q8:R8"/>
    <mergeCell ref="S8:T8"/>
    <mergeCell ref="U8:V8"/>
    <mergeCell ref="B31:D31"/>
    <mergeCell ref="M31:N31"/>
    <mergeCell ref="O31:P31"/>
    <mergeCell ref="O7:P7"/>
    <mergeCell ref="Q7:R7"/>
    <mergeCell ref="S7:T7"/>
    <mergeCell ref="U7:V7"/>
    <mergeCell ref="C8:D8"/>
    <mergeCell ref="E8:F8"/>
    <mergeCell ref="G8:H8"/>
    <mergeCell ref="I8:J8"/>
    <mergeCell ref="K8:L8"/>
    <mergeCell ref="M8:N8"/>
    <mergeCell ref="C7:D7"/>
    <mergeCell ref="E7:F7"/>
    <mergeCell ref="G7:H7"/>
    <mergeCell ref="I7:J7"/>
    <mergeCell ref="K7:L7"/>
    <mergeCell ref="M7:N7"/>
    <mergeCell ref="M5:P5"/>
    <mergeCell ref="Q5:V5"/>
    <mergeCell ref="I6:J6"/>
    <mergeCell ref="K6:L6"/>
    <mergeCell ref="M6:N6"/>
    <mergeCell ref="O6:P6"/>
    <mergeCell ref="Q6:R6"/>
    <mergeCell ref="S6:T6"/>
    <mergeCell ref="U6:V6"/>
    <mergeCell ref="M4:N4"/>
    <mergeCell ref="O4:P4"/>
    <mergeCell ref="Q4:R4"/>
    <mergeCell ref="S4:T4"/>
    <mergeCell ref="U4:V4"/>
    <mergeCell ref="C5:D5"/>
    <mergeCell ref="E5:F5"/>
    <mergeCell ref="G5:H5"/>
    <mergeCell ref="I5:J5"/>
    <mergeCell ref="K5:L5"/>
    <mergeCell ref="A1:L1"/>
    <mergeCell ref="M1:V1"/>
    <mergeCell ref="A2:L2"/>
    <mergeCell ref="M2:V2"/>
    <mergeCell ref="A3:L3"/>
    <mergeCell ref="Q3:R3"/>
    <mergeCell ref="S3:T3"/>
    <mergeCell ref="U3:V3"/>
  </mergeCells>
  <printOptions horizontalCentered="1" verticalCentered="1"/>
  <pageMargins left="0.5" right="0.5" top="0.5" bottom="0.5" header="0.5" footer="0.5"/>
  <pageSetup scale="65" fitToWidth="2" orientation="portrait" r:id="rId1"/>
  <headerFooter alignWithMargins="0"/>
  <colBreaks count="1" manualBreakCount="1">
    <brk id="12" max="6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zoomScale="75" zoomScaleNormal="75" workbookViewId="0">
      <selection activeCell="A7" sqref="A7:A30"/>
    </sheetView>
  </sheetViews>
  <sheetFormatPr defaultRowHeight="12.75" x14ac:dyDescent="0.2"/>
  <cols>
    <col min="1" max="1" width="15.42578125" customWidth="1"/>
    <col min="2" max="2" width="10.5703125" customWidth="1"/>
    <col min="3" max="3" width="9.7109375" customWidth="1"/>
    <col min="4" max="4" width="11.28515625" customWidth="1"/>
    <col min="5" max="5" width="10.5703125" customWidth="1"/>
    <col min="6" max="22" width="11.7109375" customWidth="1"/>
    <col min="26" max="26" width="13.140625" customWidth="1"/>
  </cols>
  <sheetData>
    <row r="1" spans="1:26" s="1" customFormat="1" ht="23.25" x14ac:dyDescent="0.35">
      <c r="A1" s="122" t="s">
        <v>41</v>
      </c>
      <c r="B1" s="122"/>
      <c r="C1" s="122"/>
      <c r="D1" s="122"/>
      <c r="E1" s="122"/>
      <c r="F1" s="122"/>
      <c r="G1" s="122"/>
      <c r="H1" s="122"/>
      <c r="I1" s="122"/>
      <c r="J1" s="122"/>
      <c r="K1" s="122"/>
      <c r="L1" s="122"/>
      <c r="M1" s="122" t="s">
        <v>42</v>
      </c>
      <c r="N1" s="122"/>
      <c r="O1" s="122"/>
      <c r="P1" s="122"/>
      <c r="Q1" s="122"/>
      <c r="R1" s="122"/>
      <c r="S1" s="122"/>
      <c r="T1" s="122"/>
      <c r="U1" s="122"/>
      <c r="V1" s="122"/>
    </row>
    <row r="2" spans="1:26" s="1" customFormat="1" ht="20.25" x14ac:dyDescent="0.3">
      <c r="A2" s="123" t="s">
        <v>43</v>
      </c>
      <c r="B2" s="123"/>
      <c r="C2" s="123"/>
      <c r="D2" s="123"/>
      <c r="E2" s="123"/>
      <c r="F2" s="123"/>
      <c r="G2" s="123"/>
      <c r="H2" s="123"/>
      <c r="I2" s="123"/>
      <c r="J2" s="123"/>
      <c r="K2" s="123"/>
      <c r="L2" s="123"/>
      <c r="M2" s="124" t="s">
        <v>46</v>
      </c>
      <c r="N2" s="125"/>
      <c r="O2" s="125"/>
      <c r="P2" s="125"/>
      <c r="Q2" s="125"/>
      <c r="R2" s="125"/>
      <c r="S2" s="125"/>
      <c r="T2" s="125"/>
      <c r="U2" s="125"/>
      <c r="V2" s="125"/>
    </row>
    <row r="3" spans="1:26" s="1" customFormat="1" ht="21" thickBot="1" x14ac:dyDescent="0.35">
      <c r="A3" s="126" t="s">
        <v>0</v>
      </c>
      <c r="B3" s="126"/>
      <c r="C3" s="126"/>
      <c r="D3" s="126"/>
      <c r="E3" s="126"/>
      <c r="F3" s="126"/>
      <c r="G3" s="126"/>
      <c r="H3" s="126"/>
      <c r="I3" s="126"/>
      <c r="J3" s="126"/>
      <c r="K3" s="126"/>
      <c r="L3" s="126"/>
      <c r="M3" s="59"/>
      <c r="N3" s="2"/>
      <c r="O3" s="2"/>
      <c r="P3" s="2"/>
      <c r="Q3" s="123">
        <v>10</v>
      </c>
      <c r="R3" s="123"/>
      <c r="S3" s="123">
        <v>11</v>
      </c>
      <c r="T3" s="123"/>
      <c r="U3" s="123">
        <v>12</v>
      </c>
      <c r="V3" s="123"/>
    </row>
    <row r="4" spans="1:26" s="1" customFormat="1" ht="18.75" thickBot="1" x14ac:dyDescent="0.3">
      <c r="M4" s="126">
        <v>8</v>
      </c>
      <c r="N4" s="126"/>
      <c r="O4" s="126">
        <v>9</v>
      </c>
      <c r="P4" s="126"/>
      <c r="Q4" s="128" t="s">
        <v>3</v>
      </c>
      <c r="R4" s="129"/>
      <c r="S4" s="128" t="s">
        <v>4</v>
      </c>
      <c r="T4" s="129"/>
      <c r="U4" s="128" t="s">
        <v>5</v>
      </c>
      <c r="V4" s="129"/>
    </row>
    <row r="5" spans="1:26" s="1" customFormat="1" ht="18.75" thickBot="1" x14ac:dyDescent="0.3">
      <c r="A5" s="3">
        <v>1</v>
      </c>
      <c r="B5" s="3">
        <v>2</v>
      </c>
      <c r="C5" s="126">
        <v>3</v>
      </c>
      <c r="D5" s="126"/>
      <c r="E5" s="126">
        <v>4</v>
      </c>
      <c r="F5" s="126"/>
      <c r="G5" s="126">
        <v>5</v>
      </c>
      <c r="H5" s="126"/>
      <c r="I5" s="127">
        <v>6</v>
      </c>
      <c r="J5" s="127"/>
      <c r="K5" s="127">
        <v>7</v>
      </c>
      <c r="L5" s="127"/>
      <c r="M5" s="130" t="s">
        <v>2</v>
      </c>
      <c r="N5" s="131"/>
      <c r="O5" s="131"/>
      <c r="P5" s="132"/>
      <c r="Q5" s="133" t="s">
        <v>1</v>
      </c>
      <c r="R5" s="134"/>
      <c r="S5" s="134"/>
      <c r="T5" s="134"/>
      <c r="U5" s="134"/>
      <c r="V5" s="135"/>
    </row>
    <row r="6" spans="1:26" s="1" customFormat="1" ht="18.75" thickBot="1" x14ac:dyDescent="0.3">
      <c r="A6" s="4"/>
      <c r="B6" s="5"/>
      <c r="C6" s="5"/>
      <c r="D6" s="5"/>
      <c r="E6" s="5"/>
      <c r="F6" s="5"/>
      <c r="G6" s="5"/>
      <c r="H6" s="5"/>
      <c r="I6" s="136" t="s">
        <v>6</v>
      </c>
      <c r="J6" s="137"/>
      <c r="K6" s="136" t="s">
        <v>7</v>
      </c>
      <c r="L6" s="137"/>
      <c r="M6" s="136" t="s">
        <v>8</v>
      </c>
      <c r="N6" s="137"/>
      <c r="O6" s="136" t="s">
        <v>9</v>
      </c>
      <c r="P6" s="137"/>
      <c r="Q6" s="138" t="s">
        <v>9</v>
      </c>
      <c r="R6" s="139"/>
      <c r="S6" s="140" t="s">
        <v>9</v>
      </c>
      <c r="T6" s="141"/>
      <c r="U6" s="140" t="s">
        <v>9</v>
      </c>
      <c r="V6" s="141"/>
    </row>
    <row r="7" spans="1:26" ht="37.5" customHeight="1" x14ac:dyDescent="0.25">
      <c r="A7" s="6" t="s">
        <v>10</v>
      </c>
      <c r="B7" s="7" t="s">
        <v>49</v>
      </c>
      <c r="C7" s="142" t="s">
        <v>50</v>
      </c>
      <c r="D7" s="155"/>
      <c r="E7" s="142" t="s">
        <v>51</v>
      </c>
      <c r="F7" s="155"/>
      <c r="G7" s="142" t="s">
        <v>52</v>
      </c>
      <c r="H7" s="143"/>
      <c r="I7" s="142" t="s">
        <v>52</v>
      </c>
      <c r="J7" s="143"/>
      <c r="K7" s="142" t="s">
        <v>52</v>
      </c>
      <c r="L7" s="143"/>
      <c r="M7" s="142" t="s">
        <v>52</v>
      </c>
      <c r="N7" s="143"/>
      <c r="O7" s="142" t="s">
        <v>52</v>
      </c>
      <c r="P7" s="143"/>
      <c r="Q7" s="142" t="s">
        <v>52</v>
      </c>
      <c r="R7" s="143"/>
      <c r="S7" s="142" t="s">
        <v>52</v>
      </c>
      <c r="T7" s="143"/>
      <c r="U7" s="142" t="s">
        <v>52</v>
      </c>
      <c r="V7" s="143"/>
    </row>
    <row r="8" spans="1:26" ht="29.25" x14ac:dyDescent="0.25">
      <c r="A8" s="8"/>
      <c r="B8" s="9" t="s">
        <v>11</v>
      </c>
      <c r="C8" s="144"/>
      <c r="D8" s="145"/>
      <c r="E8" s="146" t="s">
        <v>12</v>
      </c>
      <c r="F8" s="147"/>
      <c r="G8" s="146" t="s">
        <v>12</v>
      </c>
      <c r="H8" s="148"/>
      <c r="I8" s="149" t="s">
        <v>13</v>
      </c>
      <c r="J8" s="150"/>
      <c r="K8" s="151" t="s">
        <v>40</v>
      </c>
      <c r="L8" s="152"/>
      <c r="M8" s="153" t="s">
        <v>14</v>
      </c>
      <c r="N8" s="154"/>
      <c r="O8" s="153" t="s">
        <v>15</v>
      </c>
      <c r="P8" s="154"/>
      <c r="Q8" s="153" t="s">
        <v>15</v>
      </c>
      <c r="R8" s="154"/>
      <c r="S8" s="153" t="s">
        <v>15</v>
      </c>
      <c r="T8" s="154"/>
      <c r="U8" s="153" t="s">
        <v>15</v>
      </c>
      <c r="V8" s="154"/>
      <c r="Z8" t="s">
        <v>65</v>
      </c>
    </row>
    <row r="9" spans="1:26" ht="15.75" thickBot="1" x14ac:dyDescent="0.25">
      <c r="A9" s="10"/>
      <c r="B9" s="11"/>
      <c r="C9" s="79" t="s">
        <v>16</v>
      </c>
      <c r="D9" s="82" t="s">
        <v>17</v>
      </c>
      <c r="E9" s="80" t="s">
        <v>16</v>
      </c>
      <c r="F9" s="83" t="s">
        <v>17</v>
      </c>
      <c r="G9" s="80" t="s">
        <v>16</v>
      </c>
      <c r="H9" s="82" t="s">
        <v>17</v>
      </c>
      <c r="I9" s="81" t="s">
        <v>16</v>
      </c>
      <c r="J9" s="84" t="s">
        <v>17</v>
      </c>
      <c r="K9" s="81" t="s">
        <v>16</v>
      </c>
      <c r="L9" s="84" t="s">
        <v>17</v>
      </c>
      <c r="M9" s="81" t="s">
        <v>16</v>
      </c>
      <c r="N9" s="84" t="s">
        <v>17</v>
      </c>
      <c r="O9" s="81" t="s">
        <v>16</v>
      </c>
      <c r="P9" s="84" t="s">
        <v>17</v>
      </c>
      <c r="Q9" s="81" t="s">
        <v>16</v>
      </c>
      <c r="R9" s="84" t="s">
        <v>17</v>
      </c>
      <c r="S9" s="81" t="s">
        <v>16</v>
      </c>
      <c r="T9" s="84" t="s">
        <v>17</v>
      </c>
      <c r="U9" s="81" t="s">
        <v>16</v>
      </c>
      <c r="V9" s="84" t="s">
        <v>17</v>
      </c>
      <c r="Z9" t="s">
        <v>66</v>
      </c>
    </row>
    <row r="10" spans="1:26" ht="15" x14ac:dyDescent="0.2">
      <c r="A10" s="12" t="s">
        <v>18</v>
      </c>
      <c r="B10" s="13">
        <v>0.82</v>
      </c>
      <c r="C10" s="14">
        <v>0.65</v>
      </c>
      <c r="D10" s="15">
        <v>1.05</v>
      </c>
      <c r="E10" s="16">
        <f t="shared" ref="E10:E30" si="0">B10*C10</f>
        <v>0.53300000000000003</v>
      </c>
      <c r="F10" s="17">
        <f t="shared" ref="F10:F30" si="1">B10*D10</f>
        <v>0.86099999999999999</v>
      </c>
      <c r="G10" s="18">
        <f>E10</f>
        <v>0.53300000000000003</v>
      </c>
      <c r="H10" s="18">
        <f>F10</f>
        <v>0.86099999999999999</v>
      </c>
      <c r="I10" s="68">
        <f>(G10*43560*0.622)/30</f>
        <v>481.37575199999998</v>
      </c>
      <c r="J10" s="69">
        <f>(H10*43560*0.622)/30</f>
        <v>777.6069839999999</v>
      </c>
      <c r="K10" s="70">
        <f t="shared" ref="K10:L30" si="2">I10/720</f>
        <v>0.6685774333333333</v>
      </c>
      <c r="L10" s="71">
        <f t="shared" si="2"/>
        <v>1.0800097</v>
      </c>
      <c r="M10" s="19">
        <f>(G10*0.622*18*18)/4</f>
        <v>26.853606000000006</v>
      </c>
      <c r="N10" s="20">
        <f>(H10*0.622*18*18)/4</f>
        <v>43.378901999999997</v>
      </c>
      <c r="O10" s="19">
        <f t="shared" ref="O10:V25" si="3">M10/2</f>
        <v>13.426803000000003</v>
      </c>
      <c r="P10" s="20">
        <f t="shared" si="3"/>
        <v>21.689450999999998</v>
      </c>
      <c r="Q10" s="19">
        <f t="shared" si="3"/>
        <v>6.7134015000000016</v>
      </c>
      <c r="R10" s="20">
        <f t="shared" si="3"/>
        <v>10.844725499999999</v>
      </c>
      <c r="S10" s="19">
        <f t="shared" si="3"/>
        <v>3.3567007500000008</v>
      </c>
      <c r="T10" s="20">
        <f t="shared" si="3"/>
        <v>5.4223627499999996</v>
      </c>
      <c r="U10" s="19">
        <f t="shared" si="3"/>
        <v>1.6783503750000004</v>
      </c>
      <c r="V10" s="20">
        <f t="shared" si="3"/>
        <v>2.7111813749999998</v>
      </c>
      <c r="Y10" t="s">
        <v>18</v>
      </c>
      <c r="Z10" s="90">
        <v>2363.712361290322</v>
      </c>
    </row>
    <row r="11" spans="1:26" ht="15" x14ac:dyDescent="0.2">
      <c r="A11" s="21" t="s">
        <v>19</v>
      </c>
      <c r="B11" s="22">
        <v>1.47</v>
      </c>
      <c r="C11" s="23">
        <v>0.65</v>
      </c>
      <c r="D11" s="24">
        <v>1.05</v>
      </c>
      <c r="E11" s="25">
        <f t="shared" si="0"/>
        <v>0.95550000000000002</v>
      </c>
      <c r="F11" s="26">
        <f t="shared" si="1"/>
        <v>1.5435000000000001</v>
      </c>
      <c r="G11" s="27">
        <f>E11</f>
        <v>0.95550000000000002</v>
      </c>
      <c r="H11" s="27">
        <f>F11</f>
        <v>1.5435000000000001</v>
      </c>
      <c r="I11" s="72">
        <f>(G11*43560*0.622)/30</f>
        <v>862.95409200000006</v>
      </c>
      <c r="J11" s="73">
        <f>(H11*43560*0.622)/30</f>
        <v>1394.0027640000001</v>
      </c>
      <c r="K11" s="74">
        <f t="shared" si="2"/>
        <v>1.1985473500000001</v>
      </c>
      <c r="L11" s="75">
        <f t="shared" si="2"/>
        <v>1.9361149500000001</v>
      </c>
      <c r="M11" s="19">
        <f>(G11*0.622*18*18)/4</f>
        <v>48.140000999999998</v>
      </c>
      <c r="N11" s="20">
        <f>(H11*0.622*18*18)/4</f>
        <v>77.764617000000001</v>
      </c>
      <c r="O11" s="19">
        <f t="shared" si="3"/>
        <v>24.070000499999999</v>
      </c>
      <c r="P11" s="20">
        <f t="shared" si="3"/>
        <v>38.882308500000001</v>
      </c>
      <c r="Q11" s="19">
        <f t="shared" si="3"/>
        <v>12.03500025</v>
      </c>
      <c r="R11" s="20">
        <f t="shared" si="3"/>
        <v>19.44115425</v>
      </c>
      <c r="S11" s="19">
        <f t="shared" si="3"/>
        <v>6.0175001249999998</v>
      </c>
      <c r="T11" s="20">
        <f t="shared" si="3"/>
        <v>9.7205771250000002</v>
      </c>
      <c r="U11" s="19">
        <f t="shared" si="3"/>
        <v>3.0087500624999999</v>
      </c>
      <c r="V11" s="20">
        <f t="shared" si="3"/>
        <v>4.8602885625000001</v>
      </c>
      <c r="W11" s="30">
        <f>G11+G10</f>
        <v>1.4885000000000002</v>
      </c>
      <c r="X11" s="30">
        <f>H11+H10</f>
        <v>2.4045000000000001</v>
      </c>
      <c r="Y11" t="s">
        <v>19</v>
      </c>
      <c r="Z11" s="90">
        <v>2246.0331142857144</v>
      </c>
    </row>
    <row r="12" spans="1:26" ht="15" x14ac:dyDescent="0.2">
      <c r="A12" s="21" t="s">
        <v>20</v>
      </c>
      <c r="B12" s="22">
        <v>1.17</v>
      </c>
      <c r="C12" s="23">
        <v>0.65</v>
      </c>
      <c r="D12" s="24">
        <v>1.05</v>
      </c>
      <c r="E12" s="25">
        <f t="shared" si="0"/>
        <v>0.76049999999999995</v>
      </c>
      <c r="F12" s="26">
        <f t="shared" si="1"/>
        <v>1.2284999999999999</v>
      </c>
      <c r="G12" s="27">
        <f t="shared" ref="G12:H17" si="4">E12</f>
        <v>0.76049999999999995</v>
      </c>
      <c r="H12" s="27">
        <f t="shared" si="4"/>
        <v>1.2284999999999999</v>
      </c>
      <c r="I12" s="72">
        <f>(G12*43560*0.622)/14</f>
        <v>1471.8021685714284</v>
      </c>
      <c r="J12" s="73">
        <f>(H12*43560*0.622)/14</f>
        <v>2377.5265800000002</v>
      </c>
      <c r="K12" s="74">
        <f t="shared" si="2"/>
        <v>2.0441696785714285</v>
      </c>
      <c r="L12" s="75">
        <f t="shared" si="2"/>
        <v>3.3021202500000002</v>
      </c>
      <c r="M12" s="19">
        <f>(G12*0.622*18*18)/2</f>
        <v>76.631021999999987</v>
      </c>
      <c r="N12" s="20">
        <f>(H12*0.622*18*18)/2</f>
        <v>123.78857400000001</v>
      </c>
      <c r="O12" s="19">
        <f t="shared" si="3"/>
        <v>38.315510999999994</v>
      </c>
      <c r="P12" s="20">
        <f t="shared" si="3"/>
        <v>61.894287000000006</v>
      </c>
      <c r="Q12" s="19">
        <f t="shared" si="3"/>
        <v>19.157755499999997</v>
      </c>
      <c r="R12" s="20">
        <f t="shared" si="3"/>
        <v>30.947143500000003</v>
      </c>
      <c r="S12" s="19">
        <f t="shared" si="3"/>
        <v>9.5788777499999984</v>
      </c>
      <c r="T12" s="20">
        <f t="shared" si="3"/>
        <v>15.473571750000001</v>
      </c>
      <c r="U12" s="19">
        <f t="shared" si="3"/>
        <v>4.7894388749999992</v>
      </c>
      <c r="V12" s="20">
        <f t="shared" si="3"/>
        <v>7.7367858750000007</v>
      </c>
      <c r="W12" s="30">
        <f t="shared" ref="W12:X27" si="5">G12+W11</f>
        <v>2.2490000000000001</v>
      </c>
      <c r="X12" s="30">
        <f t="shared" si="5"/>
        <v>3.633</v>
      </c>
      <c r="Y12" t="s">
        <v>20</v>
      </c>
      <c r="Z12" s="90">
        <v>1303.732064516129</v>
      </c>
    </row>
    <row r="13" spans="1:26" ht="15" x14ac:dyDescent="0.2">
      <c r="A13" s="31" t="s">
        <v>21</v>
      </c>
      <c r="B13" s="32">
        <v>1.76</v>
      </c>
      <c r="C13" s="23">
        <v>0.65</v>
      </c>
      <c r="D13" s="24">
        <v>1.05</v>
      </c>
      <c r="E13" s="25">
        <f t="shared" si="0"/>
        <v>1.1440000000000001</v>
      </c>
      <c r="F13" s="26">
        <f t="shared" si="1"/>
        <v>1.8480000000000001</v>
      </c>
      <c r="G13" s="27">
        <f t="shared" si="4"/>
        <v>1.1440000000000001</v>
      </c>
      <c r="H13" s="27">
        <f t="shared" si="4"/>
        <v>1.8480000000000001</v>
      </c>
      <c r="I13" s="72">
        <f t="shared" ref="I13:J29" si="6">(G13*43560*0.622)/14</f>
        <v>2213.993005714286</v>
      </c>
      <c r="J13" s="73">
        <f t="shared" si="6"/>
        <v>3576.4502400000006</v>
      </c>
      <c r="K13" s="74">
        <f t="shared" si="2"/>
        <v>3.0749902857142861</v>
      </c>
      <c r="L13" s="75">
        <f t="shared" si="2"/>
        <v>4.9672920000000005</v>
      </c>
      <c r="M13" s="19">
        <f t="shared" ref="M13:N29" si="7">(G13*0.622*18*18)/2</f>
        <v>115.274016</v>
      </c>
      <c r="N13" s="20">
        <f t="shared" si="7"/>
        <v>186.21187200000003</v>
      </c>
      <c r="O13" s="19">
        <f t="shared" si="3"/>
        <v>57.637008000000002</v>
      </c>
      <c r="P13" s="20">
        <f t="shared" si="3"/>
        <v>93.105936000000014</v>
      </c>
      <c r="Q13" s="19">
        <f t="shared" si="3"/>
        <v>28.818504000000001</v>
      </c>
      <c r="R13" s="20">
        <f t="shared" si="3"/>
        <v>46.552968000000007</v>
      </c>
      <c r="S13" s="19">
        <f t="shared" si="3"/>
        <v>14.409252</v>
      </c>
      <c r="T13" s="20">
        <f t="shared" si="3"/>
        <v>23.276484000000004</v>
      </c>
      <c r="U13" s="19">
        <f t="shared" si="3"/>
        <v>7.2046260000000002</v>
      </c>
      <c r="V13" s="20">
        <f t="shared" si="3"/>
        <v>11.638242000000002</v>
      </c>
      <c r="W13" s="30">
        <f t="shared" si="5"/>
        <v>3.3930000000000002</v>
      </c>
      <c r="X13" s="30">
        <f t="shared" si="5"/>
        <v>5.4809999999999999</v>
      </c>
      <c r="Y13" t="s">
        <v>21</v>
      </c>
      <c r="Z13" s="90">
        <v>1303.732064516129</v>
      </c>
    </row>
    <row r="14" spans="1:26" ht="15" x14ac:dyDescent="0.2">
      <c r="A14" s="31" t="s">
        <v>22</v>
      </c>
      <c r="B14" s="32">
        <v>2.0299999999999998</v>
      </c>
      <c r="C14" s="23">
        <v>0.65</v>
      </c>
      <c r="D14" s="24">
        <v>1.05</v>
      </c>
      <c r="E14" s="25">
        <f t="shared" si="0"/>
        <v>1.3194999999999999</v>
      </c>
      <c r="F14" s="26">
        <f t="shared" si="1"/>
        <v>2.1315</v>
      </c>
      <c r="G14" s="27">
        <f t="shared" si="4"/>
        <v>1.3194999999999999</v>
      </c>
      <c r="H14" s="25">
        <f t="shared" si="4"/>
        <v>2.1315</v>
      </c>
      <c r="I14" s="72">
        <f t="shared" si="6"/>
        <v>2553.6396599999998</v>
      </c>
      <c r="J14" s="61">
        <f t="shared" si="6"/>
        <v>4125.1102199999996</v>
      </c>
      <c r="K14" s="74">
        <f t="shared" si="2"/>
        <v>3.5467217499999997</v>
      </c>
      <c r="L14" s="29">
        <f t="shared" si="2"/>
        <v>5.7293197499999993</v>
      </c>
      <c r="M14" s="19">
        <f t="shared" si="7"/>
        <v>132.95809799999998</v>
      </c>
      <c r="N14" s="29">
        <f t="shared" si="7"/>
        <v>214.77846600000001</v>
      </c>
      <c r="O14" s="19">
        <f t="shared" si="3"/>
        <v>66.479048999999989</v>
      </c>
      <c r="P14" s="29">
        <f t="shared" si="3"/>
        <v>107.389233</v>
      </c>
      <c r="Q14" s="19">
        <f t="shared" si="3"/>
        <v>33.239524499999995</v>
      </c>
      <c r="R14" s="29">
        <f t="shared" si="3"/>
        <v>53.694616500000002</v>
      </c>
      <c r="S14" s="19">
        <f t="shared" si="3"/>
        <v>16.619762249999997</v>
      </c>
      <c r="T14" s="29">
        <f t="shared" si="3"/>
        <v>26.847308250000001</v>
      </c>
      <c r="U14" s="19">
        <f t="shared" si="3"/>
        <v>8.3098811249999986</v>
      </c>
      <c r="V14" s="29">
        <f t="shared" si="3"/>
        <v>13.423654125000001</v>
      </c>
      <c r="W14" s="30">
        <f t="shared" si="5"/>
        <v>4.7125000000000004</v>
      </c>
      <c r="X14" s="30">
        <f t="shared" si="5"/>
        <v>7.6124999999999998</v>
      </c>
      <c r="Y14" t="s">
        <v>22</v>
      </c>
      <c r="Z14" s="90">
        <v>630.69556</v>
      </c>
    </row>
    <row r="15" spans="1:26" ht="15" x14ac:dyDescent="0.2">
      <c r="A15" s="31" t="s">
        <v>23</v>
      </c>
      <c r="B15" s="32">
        <v>2.41</v>
      </c>
      <c r="C15" s="23">
        <v>0.65</v>
      </c>
      <c r="D15" s="24">
        <v>1.05</v>
      </c>
      <c r="E15" s="25">
        <f t="shared" si="0"/>
        <v>1.5665000000000002</v>
      </c>
      <c r="F15" s="26">
        <f t="shared" si="1"/>
        <v>2.5305000000000004</v>
      </c>
      <c r="G15" s="25">
        <f t="shared" si="4"/>
        <v>1.5665000000000002</v>
      </c>
      <c r="H15" s="25">
        <f t="shared" si="4"/>
        <v>2.5305000000000004</v>
      </c>
      <c r="I15" s="60">
        <f t="shared" si="6"/>
        <v>3031.6608771428573</v>
      </c>
      <c r="J15" s="61">
        <f t="shared" si="6"/>
        <v>4897.2983400000012</v>
      </c>
      <c r="K15" s="33">
        <f t="shared" si="2"/>
        <v>4.210640107142857</v>
      </c>
      <c r="L15" s="29">
        <f t="shared" si="2"/>
        <v>6.8018032500000016</v>
      </c>
      <c r="M15" s="33">
        <f t="shared" si="7"/>
        <v>157.84680600000002</v>
      </c>
      <c r="N15" s="29">
        <f t="shared" si="7"/>
        <v>254.98330200000004</v>
      </c>
      <c r="O15" s="33">
        <f t="shared" si="3"/>
        <v>78.923403000000008</v>
      </c>
      <c r="P15" s="29">
        <f t="shared" si="3"/>
        <v>127.49165100000002</v>
      </c>
      <c r="Q15" s="33">
        <f t="shared" si="3"/>
        <v>39.461701500000004</v>
      </c>
      <c r="R15" s="29">
        <f t="shared" si="3"/>
        <v>63.745825500000009</v>
      </c>
      <c r="S15" s="33">
        <f t="shared" si="3"/>
        <v>19.730850750000002</v>
      </c>
      <c r="T15" s="29">
        <f t="shared" si="3"/>
        <v>31.872912750000005</v>
      </c>
      <c r="U15" s="33">
        <f t="shared" si="3"/>
        <v>9.8654253750000009</v>
      </c>
      <c r="V15" s="29">
        <f t="shared" si="3"/>
        <v>15.936456375000002</v>
      </c>
      <c r="W15" s="30">
        <f t="shared" si="5"/>
        <v>6.2790000000000008</v>
      </c>
      <c r="X15" s="30">
        <f t="shared" si="5"/>
        <v>10.143000000000001</v>
      </c>
      <c r="Y15" t="s">
        <v>23</v>
      </c>
      <c r="Z15" s="90">
        <v>630.69556</v>
      </c>
    </row>
    <row r="16" spans="1:26" ht="15" x14ac:dyDescent="0.2">
      <c r="A16" s="31" t="s">
        <v>24</v>
      </c>
      <c r="B16" s="32">
        <v>2.72</v>
      </c>
      <c r="C16" s="23">
        <v>0.65</v>
      </c>
      <c r="D16" s="24">
        <v>1.05</v>
      </c>
      <c r="E16" s="25">
        <f t="shared" si="0"/>
        <v>1.7680000000000002</v>
      </c>
      <c r="F16" s="26">
        <f t="shared" si="1"/>
        <v>2.8560000000000003</v>
      </c>
      <c r="G16" s="25">
        <f t="shared" si="4"/>
        <v>1.7680000000000002</v>
      </c>
      <c r="H16" s="25">
        <f t="shared" si="4"/>
        <v>2.8560000000000003</v>
      </c>
      <c r="I16" s="60">
        <f t="shared" si="6"/>
        <v>3421.6255542857148</v>
      </c>
      <c r="J16" s="61">
        <f t="shared" si="6"/>
        <v>5527.2412800000011</v>
      </c>
      <c r="K16" s="33">
        <f t="shared" si="2"/>
        <v>4.7522577142857152</v>
      </c>
      <c r="L16" s="29">
        <f t="shared" si="2"/>
        <v>7.6767240000000019</v>
      </c>
      <c r="M16" s="33">
        <f t="shared" si="7"/>
        <v>178.15075200000004</v>
      </c>
      <c r="N16" s="29">
        <f t="shared" si="7"/>
        <v>287.78198400000002</v>
      </c>
      <c r="O16" s="33">
        <f t="shared" si="3"/>
        <v>89.07537600000002</v>
      </c>
      <c r="P16" s="29">
        <f t="shared" si="3"/>
        <v>143.89099200000001</v>
      </c>
      <c r="Q16" s="33">
        <f t="shared" si="3"/>
        <v>44.53768800000001</v>
      </c>
      <c r="R16" s="29">
        <f t="shared" si="3"/>
        <v>71.945496000000006</v>
      </c>
      <c r="S16" s="33">
        <f t="shared" si="3"/>
        <v>22.268844000000005</v>
      </c>
      <c r="T16" s="29">
        <f t="shared" si="3"/>
        <v>35.972748000000003</v>
      </c>
      <c r="U16" s="33">
        <f t="shared" si="3"/>
        <v>11.134422000000002</v>
      </c>
      <c r="V16" s="29">
        <f t="shared" si="3"/>
        <v>17.986374000000001</v>
      </c>
      <c r="W16" s="30">
        <f t="shared" si="5"/>
        <v>8.0470000000000006</v>
      </c>
      <c r="X16" s="30">
        <f t="shared" si="5"/>
        <v>12.999000000000001</v>
      </c>
      <c r="Y16" t="s">
        <v>24</v>
      </c>
      <c r="Z16" s="90">
        <v>195.68120000000002</v>
      </c>
    </row>
    <row r="17" spans="1:26" ht="15" x14ac:dyDescent="0.2">
      <c r="A17" s="31" t="s">
        <v>25</v>
      </c>
      <c r="B17" s="32">
        <v>3.19</v>
      </c>
      <c r="C17" s="23">
        <v>0.65</v>
      </c>
      <c r="D17" s="24">
        <v>1.05</v>
      </c>
      <c r="E17" s="25">
        <f t="shared" si="0"/>
        <v>2.0735000000000001</v>
      </c>
      <c r="F17" s="26">
        <f t="shared" si="1"/>
        <v>3.3494999999999999</v>
      </c>
      <c r="G17" s="25">
        <f t="shared" si="4"/>
        <v>2.0735000000000001</v>
      </c>
      <c r="H17" s="25">
        <f t="shared" si="4"/>
        <v>3.3494999999999999</v>
      </c>
      <c r="I17" s="60">
        <f t="shared" si="6"/>
        <v>4012.8623228571428</v>
      </c>
      <c r="J17" s="61">
        <f t="shared" si="6"/>
        <v>6482.3160600000001</v>
      </c>
      <c r="K17" s="33">
        <f t="shared" si="2"/>
        <v>5.5734198928571423</v>
      </c>
      <c r="L17" s="29">
        <f t="shared" si="2"/>
        <v>9.00321675</v>
      </c>
      <c r="M17" s="33">
        <f t="shared" si="7"/>
        <v>208.93415399999998</v>
      </c>
      <c r="N17" s="29">
        <f t="shared" si="7"/>
        <v>337.50901799999997</v>
      </c>
      <c r="O17" s="33">
        <f t="shared" si="3"/>
        <v>104.46707699999999</v>
      </c>
      <c r="P17" s="29">
        <f t="shared" si="3"/>
        <v>168.75450899999998</v>
      </c>
      <c r="Q17" s="33">
        <f t="shared" si="3"/>
        <v>52.233538499999995</v>
      </c>
      <c r="R17" s="29">
        <f t="shared" si="3"/>
        <v>84.377254499999992</v>
      </c>
      <c r="S17" s="33">
        <f t="shared" si="3"/>
        <v>26.116769249999997</v>
      </c>
      <c r="T17" s="29">
        <f t="shared" si="3"/>
        <v>42.188627249999996</v>
      </c>
      <c r="U17" s="33">
        <f t="shared" si="3"/>
        <v>13.058384624999999</v>
      </c>
      <c r="V17" s="29">
        <f t="shared" si="3"/>
        <v>21.094313624999998</v>
      </c>
      <c r="W17" s="30">
        <f t="shared" si="5"/>
        <v>10.1205</v>
      </c>
      <c r="X17" s="30">
        <f t="shared" si="5"/>
        <v>16.348500000000001</v>
      </c>
      <c r="Y17" t="s">
        <v>25</v>
      </c>
      <c r="Z17" s="90">
        <v>195.68120000000002</v>
      </c>
    </row>
    <row r="18" spans="1:26" ht="15" x14ac:dyDescent="0.2">
      <c r="A18" s="31" t="s">
        <v>26</v>
      </c>
      <c r="B18" s="32">
        <v>3.2</v>
      </c>
      <c r="C18" s="23">
        <v>0.65</v>
      </c>
      <c r="D18" s="34">
        <v>1</v>
      </c>
      <c r="E18" s="25">
        <f t="shared" si="0"/>
        <v>2.08</v>
      </c>
      <c r="F18" s="26">
        <f t="shared" si="1"/>
        <v>3.2</v>
      </c>
      <c r="G18" s="53">
        <f>E18*0.5</f>
        <v>1.04</v>
      </c>
      <c r="H18" s="53">
        <f>F18*0.5</f>
        <v>1.6</v>
      </c>
      <c r="I18" s="62">
        <f t="shared" si="6"/>
        <v>2012.7209142857143</v>
      </c>
      <c r="J18" s="63">
        <f t="shared" si="6"/>
        <v>3096.4937142857138</v>
      </c>
      <c r="K18" s="55">
        <f t="shared" si="2"/>
        <v>2.7954457142857145</v>
      </c>
      <c r="L18" s="54">
        <f t="shared" si="2"/>
        <v>4.3006857142857138</v>
      </c>
      <c r="M18" s="55">
        <f t="shared" si="7"/>
        <v>104.79456</v>
      </c>
      <c r="N18" s="54">
        <f t="shared" si="7"/>
        <v>161.22240000000002</v>
      </c>
      <c r="O18" s="55">
        <f t="shared" si="3"/>
        <v>52.397280000000002</v>
      </c>
      <c r="P18" s="54">
        <f t="shared" si="3"/>
        <v>80.611200000000011</v>
      </c>
      <c r="Q18" s="55">
        <f t="shared" si="3"/>
        <v>26.198640000000001</v>
      </c>
      <c r="R18" s="54">
        <f t="shared" si="3"/>
        <v>40.305600000000005</v>
      </c>
      <c r="S18" s="55">
        <f t="shared" si="3"/>
        <v>13.099320000000001</v>
      </c>
      <c r="T18" s="54">
        <f t="shared" si="3"/>
        <v>20.152800000000003</v>
      </c>
      <c r="U18" s="55">
        <f t="shared" si="3"/>
        <v>6.5496600000000003</v>
      </c>
      <c r="V18" s="54">
        <f t="shared" si="3"/>
        <v>10.076400000000001</v>
      </c>
      <c r="W18" s="30">
        <f t="shared" si="5"/>
        <v>11.160499999999999</v>
      </c>
      <c r="X18" s="30">
        <f t="shared" si="5"/>
        <v>17.948500000000003</v>
      </c>
      <c r="Y18" t="s">
        <v>26</v>
      </c>
      <c r="Z18" s="90">
        <v>80.279466666666664</v>
      </c>
    </row>
    <row r="19" spans="1:26" ht="15" x14ac:dyDescent="0.2">
      <c r="A19" s="31" t="s">
        <v>27</v>
      </c>
      <c r="B19" s="32">
        <v>3.46</v>
      </c>
      <c r="C19" s="23">
        <v>0.65</v>
      </c>
      <c r="D19" s="34">
        <v>1</v>
      </c>
      <c r="E19" s="25">
        <f t="shared" si="0"/>
        <v>2.2490000000000001</v>
      </c>
      <c r="F19" s="26">
        <f t="shared" si="1"/>
        <v>3.46</v>
      </c>
      <c r="G19" s="53">
        <f t="shared" ref="G19:H22" si="8">E19*0.5</f>
        <v>1.1245000000000001</v>
      </c>
      <c r="H19" s="53">
        <f t="shared" si="8"/>
        <v>1.73</v>
      </c>
      <c r="I19" s="62">
        <f t="shared" si="6"/>
        <v>2176.2544885714287</v>
      </c>
      <c r="J19" s="63">
        <f t="shared" si="6"/>
        <v>3348.0838285714285</v>
      </c>
      <c r="K19" s="55">
        <f t="shared" si="2"/>
        <v>3.0225756785714286</v>
      </c>
      <c r="L19" s="54">
        <f t="shared" si="2"/>
        <v>4.6501164285714287</v>
      </c>
      <c r="M19" s="55">
        <f t="shared" si="7"/>
        <v>113.309118</v>
      </c>
      <c r="N19" s="54">
        <f t="shared" si="7"/>
        <v>174.32172</v>
      </c>
      <c r="O19" s="55">
        <f t="shared" si="3"/>
        <v>56.654558999999999</v>
      </c>
      <c r="P19" s="54">
        <f t="shared" si="3"/>
        <v>87.16086</v>
      </c>
      <c r="Q19" s="55">
        <f t="shared" si="3"/>
        <v>28.3272795</v>
      </c>
      <c r="R19" s="54">
        <f t="shared" si="3"/>
        <v>43.58043</v>
      </c>
      <c r="S19" s="55">
        <f t="shared" si="3"/>
        <v>14.16363975</v>
      </c>
      <c r="T19" s="54">
        <f t="shared" si="3"/>
        <v>21.790215</v>
      </c>
      <c r="U19" s="55">
        <f t="shared" si="3"/>
        <v>7.0818198749999999</v>
      </c>
      <c r="V19" s="54">
        <f t="shared" si="3"/>
        <v>10.8951075</v>
      </c>
      <c r="W19" s="30">
        <f t="shared" si="5"/>
        <v>12.284999999999998</v>
      </c>
      <c r="X19" s="30">
        <f t="shared" si="5"/>
        <v>19.678500000000003</v>
      </c>
      <c r="Y19" t="s">
        <v>27</v>
      </c>
      <c r="Z19" s="90">
        <v>80.279466666666664</v>
      </c>
    </row>
    <row r="20" spans="1:26" ht="15" x14ac:dyDescent="0.2">
      <c r="A20" s="31" t="s">
        <v>28</v>
      </c>
      <c r="B20" s="32">
        <v>3.66</v>
      </c>
      <c r="C20" s="23">
        <v>0.65</v>
      </c>
      <c r="D20" s="34">
        <v>1</v>
      </c>
      <c r="E20" s="25">
        <f t="shared" si="0"/>
        <v>2.379</v>
      </c>
      <c r="F20" s="26">
        <f t="shared" si="1"/>
        <v>3.66</v>
      </c>
      <c r="G20" s="53">
        <f t="shared" si="8"/>
        <v>1.1895</v>
      </c>
      <c r="H20" s="53">
        <f t="shared" si="8"/>
        <v>1.83</v>
      </c>
      <c r="I20" s="62">
        <f t="shared" si="6"/>
        <v>2302.0495457142856</v>
      </c>
      <c r="J20" s="63">
        <f t="shared" si="6"/>
        <v>3541.6146857142858</v>
      </c>
      <c r="K20" s="55">
        <f t="shared" si="2"/>
        <v>3.1972910357142856</v>
      </c>
      <c r="L20" s="54">
        <f t="shared" si="2"/>
        <v>4.9189092857142862</v>
      </c>
      <c r="M20" s="55">
        <f t="shared" si="7"/>
        <v>119.858778</v>
      </c>
      <c r="N20" s="54">
        <f t="shared" si="7"/>
        <v>184.39812000000001</v>
      </c>
      <c r="O20" s="55">
        <f t="shared" si="3"/>
        <v>59.929389</v>
      </c>
      <c r="P20" s="54">
        <f t="shared" si="3"/>
        <v>92.199060000000003</v>
      </c>
      <c r="Q20" s="55">
        <f t="shared" si="3"/>
        <v>29.9646945</v>
      </c>
      <c r="R20" s="54">
        <f t="shared" si="3"/>
        <v>46.099530000000001</v>
      </c>
      <c r="S20" s="55">
        <f t="shared" si="3"/>
        <v>14.98234725</v>
      </c>
      <c r="T20" s="54">
        <f t="shared" si="3"/>
        <v>23.049765000000001</v>
      </c>
      <c r="U20" s="55">
        <f t="shared" si="3"/>
        <v>7.4911736250000001</v>
      </c>
      <c r="V20" s="54">
        <f t="shared" si="3"/>
        <v>11.5248825</v>
      </c>
      <c r="W20" s="30">
        <f t="shared" si="5"/>
        <v>13.474499999999999</v>
      </c>
      <c r="X20" s="30">
        <f t="shared" si="5"/>
        <v>21.508500000000005</v>
      </c>
      <c r="Y20" t="s">
        <v>28</v>
      </c>
      <c r="Z20" s="90">
        <v>0</v>
      </c>
    </row>
    <row r="21" spans="1:26" ht="15" x14ac:dyDescent="0.2">
      <c r="A21" s="31" t="s">
        <v>29</v>
      </c>
      <c r="B21" s="32">
        <v>3.77</v>
      </c>
      <c r="C21" s="23">
        <v>0.65</v>
      </c>
      <c r="D21" s="34">
        <v>1</v>
      </c>
      <c r="E21" s="25">
        <f t="shared" si="0"/>
        <v>2.4504999999999999</v>
      </c>
      <c r="F21" s="26">
        <f t="shared" si="1"/>
        <v>3.77</v>
      </c>
      <c r="G21" s="53">
        <f t="shared" si="8"/>
        <v>1.22525</v>
      </c>
      <c r="H21" s="53">
        <f t="shared" si="8"/>
        <v>1.885</v>
      </c>
      <c r="I21" s="62">
        <f t="shared" si="6"/>
        <v>2371.2368271428572</v>
      </c>
      <c r="J21" s="63">
        <f t="shared" si="6"/>
        <v>3648.0566571428571</v>
      </c>
      <c r="K21" s="55">
        <f t="shared" si="2"/>
        <v>3.2933844821428573</v>
      </c>
      <c r="L21" s="54">
        <f t="shared" si="2"/>
        <v>5.0667453571428576</v>
      </c>
      <c r="M21" s="55">
        <f t="shared" si="7"/>
        <v>123.461091</v>
      </c>
      <c r="N21" s="54">
        <f t="shared" si="7"/>
        <v>189.94013999999999</v>
      </c>
      <c r="O21" s="55">
        <f t="shared" si="3"/>
        <v>61.730545499999998</v>
      </c>
      <c r="P21" s="54">
        <f t="shared" si="3"/>
        <v>94.970069999999993</v>
      </c>
      <c r="Q21" s="55">
        <f t="shared" si="3"/>
        <v>30.865272749999999</v>
      </c>
      <c r="R21" s="54">
        <f t="shared" si="3"/>
        <v>47.485034999999996</v>
      </c>
      <c r="S21" s="55">
        <f t="shared" si="3"/>
        <v>15.432636375</v>
      </c>
      <c r="T21" s="54">
        <f t="shared" si="3"/>
        <v>23.742517499999998</v>
      </c>
      <c r="U21" s="55">
        <f t="shared" si="3"/>
        <v>7.7163181874999998</v>
      </c>
      <c r="V21" s="54">
        <f t="shared" si="3"/>
        <v>11.871258749999999</v>
      </c>
      <c r="W21" s="30">
        <f t="shared" si="5"/>
        <v>14.699749999999998</v>
      </c>
      <c r="X21" s="30">
        <f t="shared" si="5"/>
        <v>23.393500000000007</v>
      </c>
      <c r="Y21" t="s">
        <v>29</v>
      </c>
      <c r="Z21" s="90">
        <v>0</v>
      </c>
    </row>
    <row r="22" spans="1:26" ht="15" x14ac:dyDescent="0.2">
      <c r="A22" s="31" t="s">
        <v>30</v>
      </c>
      <c r="B22" s="32">
        <v>3.17</v>
      </c>
      <c r="C22" s="23">
        <v>0.65</v>
      </c>
      <c r="D22" s="34">
        <v>1</v>
      </c>
      <c r="E22" s="25">
        <f t="shared" si="0"/>
        <v>2.0605000000000002</v>
      </c>
      <c r="F22" s="26">
        <f t="shared" si="1"/>
        <v>3.17</v>
      </c>
      <c r="G22" s="53">
        <f t="shared" si="8"/>
        <v>1.0302500000000001</v>
      </c>
      <c r="H22" s="53">
        <f t="shared" si="8"/>
        <v>1.585</v>
      </c>
      <c r="I22" s="62">
        <f t="shared" si="6"/>
        <v>1993.8516557142859</v>
      </c>
      <c r="J22" s="63">
        <f t="shared" si="6"/>
        <v>3067.4640857142854</v>
      </c>
      <c r="K22" s="55">
        <f t="shared" si="2"/>
        <v>2.7692384107142862</v>
      </c>
      <c r="L22" s="54">
        <f t="shared" si="2"/>
        <v>4.2603667857142851</v>
      </c>
      <c r="M22" s="55">
        <f t="shared" si="7"/>
        <v>103.81211100000002</v>
      </c>
      <c r="N22" s="54">
        <f t="shared" si="7"/>
        <v>159.71093999999999</v>
      </c>
      <c r="O22" s="55">
        <f t="shared" si="3"/>
        <v>51.906055500000008</v>
      </c>
      <c r="P22" s="54">
        <f t="shared" si="3"/>
        <v>79.855469999999997</v>
      </c>
      <c r="Q22" s="55">
        <f t="shared" si="3"/>
        <v>25.953027750000004</v>
      </c>
      <c r="R22" s="54">
        <f t="shared" si="3"/>
        <v>39.927734999999998</v>
      </c>
      <c r="S22" s="55">
        <f t="shared" si="3"/>
        <v>12.976513875000002</v>
      </c>
      <c r="T22" s="54">
        <f t="shared" si="3"/>
        <v>19.963867499999999</v>
      </c>
      <c r="U22" s="55">
        <f t="shared" si="3"/>
        <v>6.488256937500001</v>
      </c>
      <c r="V22" s="54">
        <f t="shared" si="3"/>
        <v>9.9819337499999996</v>
      </c>
      <c r="W22" s="30">
        <f t="shared" si="5"/>
        <v>15.729999999999999</v>
      </c>
      <c r="X22" s="30">
        <f t="shared" si="5"/>
        <v>24.978500000000007</v>
      </c>
      <c r="Y22" t="s">
        <v>30</v>
      </c>
      <c r="Z22" s="90">
        <v>12.017641935483873</v>
      </c>
    </row>
    <row r="23" spans="1:26" ht="15" x14ac:dyDescent="0.2">
      <c r="A23" s="31" t="s">
        <v>31</v>
      </c>
      <c r="B23" s="32">
        <v>3.14</v>
      </c>
      <c r="C23" s="23">
        <v>0.65</v>
      </c>
      <c r="D23" s="34">
        <v>1</v>
      </c>
      <c r="E23" s="25">
        <f t="shared" si="0"/>
        <v>2.0410000000000004</v>
      </c>
      <c r="F23" s="26">
        <f t="shared" si="1"/>
        <v>3.14</v>
      </c>
      <c r="G23" s="25">
        <f>E23</f>
        <v>2.0410000000000004</v>
      </c>
      <c r="H23" s="25">
        <f>F23</f>
        <v>3.14</v>
      </c>
      <c r="I23" s="60">
        <f t="shared" si="6"/>
        <v>3949.964794285715</v>
      </c>
      <c r="J23" s="61">
        <f t="shared" si="6"/>
        <v>6076.8689142857138</v>
      </c>
      <c r="K23" s="33">
        <f t="shared" si="2"/>
        <v>5.4860622142857149</v>
      </c>
      <c r="L23" s="29">
        <f t="shared" si="2"/>
        <v>8.4400957142857145</v>
      </c>
      <c r="M23" s="33">
        <f t="shared" si="7"/>
        <v>205.659324</v>
      </c>
      <c r="N23" s="29">
        <f t="shared" si="7"/>
        <v>316.39896000000005</v>
      </c>
      <c r="O23" s="33">
        <f t="shared" si="3"/>
        <v>102.829662</v>
      </c>
      <c r="P23" s="29">
        <f t="shared" si="3"/>
        <v>158.19948000000002</v>
      </c>
      <c r="Q23" s="33">
        <f t="shared" si="3"/>
        <v>51.414831</v>
      </c>
      <c r="R23" s="29">
        <f t="shared" si="3"/>
        <v>79.099740000000011</v>
      </c>
      <c r="S23" s="33">
        <f t="shared" si="3"/>
        <v>25.7074155</v>
      </c>
      <c r="T23" s="29">
        <f t="shared" si="3"/>
        <v>39.549870000000006</v>
      </c>
      <c r="U23" s="33">
        <f t="shared" si="3"/>
        <v>12.85370775</v>
      </c>
      <c r="V23" s="29">
        <f t="shared" si="3"/>
        <v>19.774935000000003</v>
      </c>
      <c r="W23" s="30">
        <f t="shared" si="5"/>
        <v>17.771000000000001</v>
      </c>
      <c r="X23" s="30">
        <f t="shared" si="5"/>
        <v>28.118500000000008</v>
      </c>
      <c r="Y23" t="s">
        <v>31</v>
      </c>
      <c r="Z23" s="90">
        <v>12.017641935483873</v>
      </c>
    </row>
    <row r="24" spans="1:26" ht="15" x14ac:dyDescent="0.2">
      <c r="A24" s="31" t="s">
        <v>32</v>
      </c>
      <c r="B24" s="32">
        <v>2.83</v>
      </c>
      <c r="C24" s="23">
        <v>0.65</v>
      </c>
      <c r="D24" s="34">
        <v>1</v>
      </c>
      <c r="E24" s="25">
        <f t="shared" si="0"/>
        <v>1.8395000000000001</v>
      </c>
      <c r="F24" s="26">
        <f t="shared" si="1"/>
        <v>2.83</v>
      </c>
      <c r="G24" s="25">
        <f t="shared" ref="G24:H30" si="9">E24</f>
        <v>1.8395000000000001</v>
      </c>
      <c r="H24" s="25">
        <f t="shared" si="9"/>
        <v>2.83</v>
      </c>
      <c r="I24" s="60">
        <f t="shared" si="6"/>
        <v>3560.000117142858</v>
      </c>
      <c r="J24" s="61">
        <f t="shared" si="6"/>
        <v>5476.9232571428574</v>
      </c>
      <c r="K24" s="33">
        <f t="shared" si="2"/>
        <v>4.9444446071428585</v>
      </c>
      <c r="L24" s="29">
        <f t="shared" si="2"/>
        <v>7.6068378571428577</v>
      </c>
      <c r="M24" s="33">
        <f t="shared" si="7"/>
        <v>185.355378</v>
      </c>
      <c r="N24" s="29">
        <f t="shared" si="7"/>
        <v>285.16212000000002</v>
      </c>
      <c r="O24" s="33">
        <f t="shared" si="3"/>
        <v>92.677689000000001</v>
      </c>
      <c r="P24" s="29">
        <f t="shared" si="3"/>
        <v>142.58106000000001</v>
      </c>
      <c r="Q24" s="33">
        <f t="shared" si="3"/>
        <v>46.3388445</v>
      </c>
      <c r="R24" s="29">
        <f t="shared" si="3"/>
        <v>71.290530000000004</v>
      </c>
      <c r="S24" s="33">
        <f t="shared" si="3"/>
        <v>23.16942225</v>
      </c>
      <c r="T24" s="29">
        <f t="shared" si="3"/>
        <v>35.645265000000002</v>
      </c>
      <c r="U24" s="33">
        <f t="shared" si="3"/>
        <v>11.584711125</v>
      </c>
      <c r="V24" s="29">
        <f t="shared" si="3"/>
        <v>17.822632500000001</v>
      </c>
      <c r="W24" s="30">
        <f t="shared" si="5"/>
        <v>19.610500000000002</v>
      </c>
      <c r="X24" s="30">
        <f t="shared" si="5"/>
        <v>30.94850000000001</v>
      </c>
      <c r="Y24" t="s">
        <v>32</v>
      </c>
      <c r="Z24" s="90">
        <v>5.0801849999999993</v>
      </c>
    </row>
    <row r="25" spans="1:26" ht="15" x14ac:dyDescent="0.2">
      <c r="A25" s="31" t="s">
        <v>33</v>
      </c>
      <c r="B25" s="32">
        <v>2.4</v>
      </c>
      <c r="C25" s="23">
        <v>0.65</v>
      </c>
      <c r="D25" s="34">
        <v>1</v>
      </c>
      <c r="E25" s="25">
        <f t="shared" si="0"/>
        <v>1.56</v>
      </c>
      <c r="F25" s="26">
        <f t="shared" si="1"/>
        <v>2.4</v>
      </c>
      <c r="G25" s="25">
        <f t="shared" si="9"/>
        <v>1.56</v>
      </c>
      <c r="H25" s="25">
        <f t="shared" si="9"/>
        <v>2.4</v>
      </c>
      <c r="I25" s="60">
        <f t="shared" si="6"/>
        <v>3019.0813714285719</v>
      </c>
      <c r="J25" s="61">
        <f t="shared" si="6"/>
        <v>4644.7405714285715</v>
      </c>
      <c r="K25" s="33">
        <f t="shared" si="2"/>
        <v>4.193168571428572</v>
      </c>
      <c r="L25" s="29">
        <f t="shared" si="2"/>
        <v>6.4510285714285711</v>
      </c>
      <c r="M25" s="33">
        <f t="shared" si="7"/>
        <v>157.19184000000001</v>
      </c>
      <c r="N25" s="29">
        <f t="shared" si="7"/>
        <v>241.83359999999996</v>
      </c>
      <c r="O25" s="33">
        <f t="shared" si="3"/>
        <v>78.595920000000007</v>
      </c>
      <c r="P25" s="29">
        <f t="shared" si="3"/>
        <v>120.91679999999998</v>
      </c>
      <c r="Q25" s="33">
        <f t="shared" si="3"/>
        <v>39.297960000000003</v>
      </c>
      <c r="R25" s="29">
        <f t="shared" si="3"/>
        <v>60.45839999999999</v>
      </c>
      <c r="S25" s="33">
        <f t="shared" si="3"/>
        <v>19.648980000000002</v>
      </c>
      <c r="T25" s="29">
        <f t="shared" si="3"/>
        <v>30.229199999999995</v>
      </c>
      <c r="U25" s="33">
        <f t="shared" si="3"/>
        <v>9.8244900000000008</v>
      </c>
      <c r="V25" s="29">
        <f t="shared" si="3"/>
        <v>15.114599999999998</v>
      </c>
      <c r="W25" s="30">
        <f t="shared" si="5"/>
        <v>21.170500000000001</v>
      </c>
      <c r="X25" s="30">
        <f t="shared" si="5"/>
        <v>33.348500000000008</v>
      </c>
      <c r="Y25" t="s">
        <v>33</v>
      </c>
      <c r="Z25" s="90">
        <v>5.0801849999999993</v>
      </c>
    </row>
    <row r="26" spans="1:26" ht="15" x14ac:dyDescent="0.2">
      <c r="A26" s="31" t="s">
        <v>34</v>
      </c>
      <c r="B26" s="32">
        <v>1.77</v>
      </c>
      <c r="C26" s="23">
        <v>0.65</v>
      </c>
      <c r="D26" s="34">
        <v>1</v>
      </c>
      <c r="E26" s="25">
        <f t="shared" si="0"/>
        <v>1.1505000000000001</v>
      </c>
      <c r="F26" s="26">
        <f t="shared" si="1"/>
        <v>1.77</v>
      </c>
      <c r="G26" s="25">
        <f t="shared" si="9"/>
        <v>1.1505000000000001</v>
      </c>
      <c r="H26" s="25">
        <f t="shared" si="9"/>
        <v>1.77</v>
      </c>
      <c r="I26" s="60">
        <f t="shared" si="6"/>
        <v>2226.5725114285715</v>
      </c>
      <c r="J26" s="61">
        <f t="shared" si="6"/>
        <v>3425.4961714285714</v>
      </c>
      <c r="K26" s="33">
        <f t="shared" si="2"/>
        <v>3.0924618214285715</v>
      </c>
      <c r="L26" s="29">
        <f t="shared" si="2"/>
        <v>4.7576335714285714</v>
      </c>
      <c r="M26" s="33">
        <f t="shared" si="7"/>
        <v>115.928982</v>
      </c>
      <c r="N26" s="29">
        <f t="shared" si="7"/>
        <v>178.35228000000001</v>
      </c>
      <c r="O26" s="33">
        <f t="shared" ref="O26:V30" si="10">M26/2</f>
        <v>57.964491000000002</v>
      </c>
      <c r="P26" s="29">
        <f t="shared" si="10"/>
        <v>89.176140000000004</v>
      </c>
      <c r="Q26" s="33">
        <f t="shared" si="10"/>
        <v>28.982245500000001</v>
      </c>
      <c r="R26" s="29">
        <f t="shared" si="10"/>
        <v>44.588070000000002</v>
      </c>
      <c r="S26" s="33">
        <f t="shared" si="10"/>
        <v>14.491122750000001</v>
      </c>
      <c r="T26" s="29">
        <f t="shared" si="10"/>
        <v>22.294035000000001</v>
      </c>
      <c r="U26" s="33">
        <f t="shared" si="10"/>
        <v>7.2455613750000003</v>
      </c>
      <c r="V26" s="29">
        <f t="shared" si="10"/>
        <v>11.1470175</v>
      </c>
      <c r="W26" s="30">
        <f t="shared" si="5"/>
        <v>22.321000000000002</v>
      </c>
      <c r="X26" s="30">
        <f t="shared" si="5"/>
        <v>35.118500000000012</v>
      </c>
      <c r="Y26" t="s">
        <v>34</v>
      </c>
      <c r="Z26" s="90">
        <v>581.21686451612902</v>
      </c>
    </row>
    <row r="27" spans="1:26" ht="15" x14ac:dyDescent="0.2">
      <c r="A27" s="31" t="s">
        <v>35</v>
      </c>
      <c r="B27" s="32">
        <v>1.29</v>
      </c>
      <c r="C27" s="23">
        <v>0.65</v>
      </c>
      <c r="D27" s="34">
        <v>1</v>
      </c>
      <c r="E27" s="25">
        <f t="shared" si="0"/>
        <v>0.83850000000000002</v>
      </c>
      <c r="F27" s="26">
        <f t="shared" si="1"/>
        <v>1.29</v>
      </c>
      <c r="G27" s="25">
        <f t="shared" si="9"/>
        <v>0.83850000000000002</v>
      </c>
      <c r="H27" s="25">
        <f t="shared" si="9"/>
        <v>1.29</v>
      </c>
      <c r="I27" s="60">
        <f t="shared" si="6"/>
        <v>1622.7562371428571</v>
      </c>
      <c r="J27" s="61">
        <f t="shared" si="6"/>
        <v>2496.548057142857</v>
      </c>
      <c r="K27" s="33">
        <f t="shared" si="2"/>
        <v>2.2538281071428572</v>
      </c>
      <c r="L27" s="29">
        <f t="shared" si="2"/>
        <v>3.467427857142857</v>
      </c>
      <c r="M27" s="33">
        <f t="shared" si="7"/>
        <v>84.490613999999994</v>
      </c>
      <c r="N27" s="29">
        <f t="shared" si="7"/>
        <v>129.98555999999999</v>
      </c>
      <c r="O27" s="33">
        <f t="shared" si="10"/>
        <v>42.245306999999997</v>
      </c>
      <c r="P27" s="29">
        <f t="shared" si="10"/>
        <v>64.992779999999996</v>
      </c>
      <c r="Q27" s="33">
        <f t="shared" si="10"/>
        <v>21.122653499999998</v>
      </c>
      <c r="R27" s="29">
        <f t="shared" si="10"/>
        <v>32.496389999999998</v>
      </c>
      <c r="S27" s="33">
        <f t="shared" si="10"/>
        <v>10.561326749999999</v>
      </c>
      <c r="T27" s="29">
        <f t="shared" si="10"/>
        <v>16.248194999999999</v>
      </c>
      <c r="U27" s="33">
        <f t="shared" si="10"/>
        <v>5.2806633749999996</v>
      </c>
      <c r="V27" s="29">
        <f t="shared" si="10"/>
        <v>8.1240974999999995</v>
      </c>
      <c r="W27" s="30">
        <f t="shared" si="5"/>
        <v>23.159500000000001</v>
      </c>
      <c r="X27" s="30">
        <f t="shared" si="5"/>
        <v>36.408500000000011</v>
      </c>
      <c r="Y27" t="s">
        <v>35</v>
      </c>
      <c r="Z27" s="90">
        <v>581.21686451612902</v>
      </c>
    </row>
    <row r="28" spans="1:26" ht="15" x14ac:dyDescent="0.2">
      <c r="A28" s="31" t="s">
        <v>36</v>
      </c>
      <c r="B28" s="32">
        <v>0.88</v>
      </c>
      <c r="C28" s="23">
        <v>0.65</v>
      </c>
      <c r="D28" s="34">
        <v>0.95</v>
      </c>
      <c r="E28" s="64">
        <f t="shared" si="0"/>
        <v>0.57200000000000006</v>
      </c>
      <c r="F28" s="65">
        <f t="shared" si="1"/>
        <v>0.83599999999999997</v>
      </c>
      <c r="G28" s="64">
        <f t="shared" si="9"/>
        <v>0.57200000000000006</v>
      </c>
      <c r="H28" s="64">
        <f t="shared" si="9"/>
        <v>0.83599999999999997</v>
      </c>
      <c r="I28" s="72">
        <f t="shared" si="6"/>
        <v>1106.996502857143</v>
      </c>
      <c r="J28" s="73">
        <f t="shared" si="6"/>
        <v>1617.9179657142854</v>
      </c>
      <c r="K28" s="74">
        <f t="shared" si="2"/>
        <v>1.5374951428571431</v>
      </c>
      <c r="L28" s="75">
        <f t="shared" si="2"/>
        <v>2.2471082857142854</v>
      </c>
      <c r="M28" s="35">
        <f t="shared" si="7"/>
        <v>57.637008000000002</v>
      </c>
      <c r="N28" s="36">
        <f t="shared" si="7"/>
        <v>84.238704000000013</v>
      </c>
      <c r="O28" s="19">
        <f t="shared" si="10"/>
        <v>28.818504000000001</v>
      </c>
      <c r="P28" s="20">
        <f t="shared" si="10"/>
        <v>42.119352000000006</v>
      </c>
      <c r="Q28" s="19">
        <f t="shared" si="10"/>
        <v>14.409252</v>
      </c>
      <c r="R28" s="20">
        <f t="shared" si="10"/>
        <v>21.059676000000003</v>
      </c>
      <c r="S28" s="19">
        <f t="shared" si="10"/>
        <v>7.2046260000000002</v>
      </c>
      <c r="T28" s="20">
        <f t="shared" si="10"/>
        <v>10.529838000000002</v>
      </c>
      <c r="U28" s="19">
        <f t="shared" si="10"/>
        <v>3.6023130000000001</v>
      </c>
      <c r="V28" s="20">
        <f t="shared" si="10"/>
        <v>5.2649190000000008</v>
      </c>
      <c r="W28" s="30">
        <f t="shared" ref="W28:X30" si="11">G28+W27</f>
        <v>23.7315</v>
      </c>
      <c r="X28" s="30">
        <f t="shared" si="11"/>
        <v>37.244500000000009</v>
      </c>
      <c r="Y28" t="s">
        <v>36</v>
      </c>
      <c r="Z28" s="90">
        <v>763.15667999999994</v>
      </c>
    </row>
    <row r="29" spans="1:26" ht="15" x14ac:dyDescent="0.2">
      <c r="A29" s="31" t="s">
        <v>37</v>
      </c>
      <c r="B29" s="32">
        <v>0.61</v>
      </c>
      <c r="C29" s="23">
        <v>0.65</v>
      </c>
      <c r="D29" s="34">
        <v>0.95</v>
      </c>
      <c r="E29" s="64">
        <f t="shared" si="0"/>
        <v>0.39650000000000002</v>
      </c>
      <c r="F29" s="65">
        <f t="shared" si="1"/>
        <v>0.57950000000000002</v>
      </c>
      <c r="G29" s="64">
        <f t="shared" si="9"/>
        <v>0.39650000000000002</v>
      </c>
      <c r="H29" s="64">
        <f t="shared" si="9"/>
        <v>0.57950000000000002</v>
      </c>
      <c r="I29" s="72">
        <f t="shared" si="6"/>
        <v>767.34984857142865</v>
      </c>
      <c r="J29" s="73">
        <f t="shared" si="6"/>
        <v>1121.5113171428573</v>
      </c>
      <c r="K29" s="74">
        <f t="shared" si="2"/>
        <v>1.0657636785714286</v>
      </c>
      <c r="L29" s="75">
        <f t="shared" si="2"/>
        <v>1.5576546071428572</v>
      </c>
      <c r="M29" s="35">
        <f t="shared" si="7"/>
        <v>39.952925999999998</v>
      </c>
      <c r="N29" s="36">
        <f t="shared" si="7"/>
        <v>58.392738000000001</v>
      </c>
      <c r="O29" s="19">
        <f t="shared" si="10"/>
        <v>19.976462999999999</v>
      </c>
      <c r="P29" s="20">
        <f t="shared" si="10"/>
        <v>29.196369000000001</v>
      </c>
      <c r="Q29" s="19">
        <f t="shared" si="10"/>
        <v>9.9882314999999995</v>
      </c>
      <c r="R29" s="20">
        <f t="shared" si="10"/>
        <v>14.5981845</v>
      </c>
      <c r="S29" s="19">
        <f t="shared" si="10"/>
        <v>4.9941157499999997</v>
      </c>
      <c r="T29" s="20">
        <f t="shared" si="10"/>
        <v>7.2990922500000002</v>
      </c>
      <c r="U29" s="19">
        <f t="shared" si="10"/>
        <v>2.4970578749999999</v>
      </c>
      <c r="V29" s="20">
        <f t="shared" si="10"/>
        <v>3.6495461250000001</v>
      </c>
      <c r="W29" s="30">
        <f t="shared" si="11"/>
        <v>24.128</v>
      </c>
      <c r="X29" s="30">
        <f t="shared" si="11"/>
        <v>37.824000000000012</v>
      </c>
      <c r="Y29" t="s">
        <v>37</v>
      </c>
      <c r="Z29" s="90">
        <v>763.15667999999994</v>
      </c>
    </row>
    <row r="30" spans="1:26" ht="15.75" thickBot="1" x14ac:dyDescent="0.25">
      <c r="A30" s="10" t="s">
        <v>38</v>
      </c>
      <c r="B30" s="37">
        <v>1.01</v>
      </c>
      <c r="C30" s="58">
        <v>0.65</v>
      </c>
      <c r="D30" s="38">
        <v>0.95</v>
      </c>
      <c r="E30" s="66">
        <f t="shared" si="0"/>
        <v>0.65650000000000008</v>
      </c>
      <c r="F30" s="67">
        <f t="shared" si="1"/>
        <v>0.95949999999999991</v>
      </c>
      <c r="G30" s="66">
        <f t="shared" si="9"/>
        <v>0.65650000000000008</v>
      </c>
      <c r="H30" s="66">
        <f t="shared" si="9"/>
        <v>0.95949999999999991</v>
      </c>
      <c r="I30" s="72">
        <f>(G30*43560*0.622)/30</f>
        <v>592.91403600000001</v>
      </c>
      <c r="J30" s="73">
        <f>(H30*43560*0.622)/30</f>
        <v>866.56666799999982</v>
      </c>
      <c r="K30" s="76">
        <f t="shared" si="2"/>
        <v>0.82349171666666665</v>
      </c>
      <c r="L30" s="77">
        <f t="shared" si="2"/>
        <v>1.2035648166666664</v>
      </c>
      <c r="M30" s="39">
        <f>(G30*0.622*18*18)/4</f>
        <v>33.075783000000001</v>
      </c>
      <c r="N30" s="40">
        <f>(H30*0.622*18*18)/4</f>
        <v>48.341528999999994</v>
      </c>
      <c r="O30" s="41">
        <f t="shared" si="10"/>
        <v>16.537891500000001</v>
      </c>
      <c r="P30" s="42">
        <f t="shared" si="10"/>
        <v>24.170764499999997</v>
      </c>
      <c r="Q30" s="41">
        <f t="shared" si="10"/>
        <v>8.2689457500000003</v>
      </c>
      <c r="R30" s="42">
        <f t="shared" si="10"/>
        <v>12.085382249999999</v>
      </c>
      <c r="S30" s="41">
        <f t="shared" si="10"/>
        <v>4.1344728750000002</v>
      </c>
      <c r="T30" s="42">
        <f t="shared" si="10"/>
        <v>6.0426911249999993</v>
      </c>
      <c r="U30" s="41">
        <f t="shared" si="10"/>
        <v>2.0672364375000001</v>
      </c>
      <c r="V30" s="42">
        <f t="shared" si="10"/>
        <v>3.0213455624999996</v>
      </c>
      <c r="W30" s="30">
        <f t="shared" si="11"/>
        <v>24.784500000000001</v>
      </c>
      <c r="X30" s="30">
        <f t="shared" si="11"/>
        <v>38.783500000000011</v>
      </c>
      <c r="Y30" t="s">
        <v>38</v>
      </c>
      <c r="Z30" s="90">
        <v>3273.6542193548385</v>
      </c>
    </row>
    <row r="31" spans="1:26" ht="35.25" customHeight="1" thickBot="1" x14ac:dyDescent="0.3">
      <c r="B31" s="156" t="s">
        <v>39</v>
      </c>
      <c r="C31" s="156"/>
      <c r="D31" s="157"/>
      <c r="E31" s="43">
        <f>SUM(E10:E30)</f>
        <v>30.394000000000005</v>
      </c>
      <c r="F31" s="44">
        <f>SUM(F10:F30)</f>
        <v>47.413499999999999</v>
      </c>
      <c r="G31" s="56">
        <f>SUM(G10:G30)</f>
        <v>24.784500000000001</v>
      </c>
      <c r="H31" s="56">
        <v>23.48</v>
      </c>
      <c r="I31" s="57">
        <f>(G31*43560*0.622)</f>
        <v>671519.17404000007</v>
      </c>
      <c r="J31" s="78">
        <f>(H31*43560*0.622)</f>
        <v>636174.63360000006</v>
      </c>
      <c r="K31" s="28"/>
      <c r="L31" s="45"/>
      <c r="M31" s="158" t="s">
        <v>64</v>
      </c>
      <c r="N31" s="159"/>
      <c r="O31" s="158" t="s">
        <v>67</v>
      </c>
      <c r="P31" s="159"/>
      <c r="W31" s="46"/>
    </row>
    <row r="32" spans="1:26" ht="15.75" x14ac:dyDescent="0.25">
      <c r="A32" s="47"/>
      <c r="B32" s="48"/>
      <c r="C32" s="49"/>
      <c r="D32" s="50"/>
      <c r="E32" s="48"/>
      <c r="F32" s="48"/>
      <c r="I32" s="48"/>
      <c r="J32" s="51"/>
      <c r="K32" s="51"/>
      <c r="L32" s="51"/>
      <c r="M32" s="51"/>
      <c r="N32" s="51"/>
      <c r="O32" s="51"/>
      <c r="P32" s="51"/>
      <c r="Q32" s="51"/>
      <c r="R32" s="51"/>
      <c r="S32" s="51"/>
      <c r="T32" s="51"/>
      <c r="U32" s="51"/>
      <c r="V32" s="51"/>
    </row>
    <row r="59" spans="12:22" x14ac:dyDescent="0.2">
      <c r="L59" s="52"/>
      <c r="M59" s="52"/>
      <c r="N59" s="52"/>
      <c r="O59" s="52"/>
      <c r="P59" s="52"/>
      <c r="Q59" s="52"/>
      <c r="R59" s="52"/>
      <c r="S59" s="52"/>
      <c r="T59" s="52"/>
      <c r="U59" s="52"/>
      <c r="V59" s="52"/>
    </row>
  </sheetData>
  <mergeCells count="50">
    <mergeCell ref="K8:L8"/>
    <mergeCell ref="M8:N8"/>
    <mergeCell ref="O8:P8"/>
    <mergeCell ref="Q8:R8"/>
    <mergeCell ref="S8:T8"/>
    <mergeCell ref="M1:V1"/>
    <mergeCell ref="M2:V2"/>
    <mergeCell ref="A1:L1"/>
    <mergeCell ref="A2:L2"/>
    <mergeCell ref="A3:L3"/>
    <mergeCell ref="K6:L6"/>
    <mergeCell ref="M6:N6"/>
    <mergeCell ref="O6:P6"/>
    <mergeCell ref="Q6:R6"/>
    <mergeCell ref="S6:T6"/>
    <mergeCell ref="K7:L7"/>
    <mergeCell ref="M7:N7"/>
    <mergeCell ref="O7:P7"/>
    <mergeCell ref="Q7:R7"/>
    <mergeCell ref="S7:T7"/>
    <mergeCell ref="K5:L5"/>
    <mergeCell ref="Q5:V5"/>
    <mergeCell ref="M5:P5"/>
    <mergeCell ref="Q4:R4"/>
    <mergeCell ref="S4:T4"/>
    <mergeCell ref="U4:V4"/>
    <mergeCell ref="M4:N4"/>
    <mergeCell ref="O4:P4"/>
    <mergeCell ref="B31:D31"/>
    <mergeCell ref="C5:D5"/>
    <mergeCell ref="E5:F5"/>
    <mergeCell ref="G5:H5"/>
    <mergeCell ref="I5:J5"/>
    <mergeCell ref="C7:D7"/>
    <mergeCell ref="E7:F7"/>
    <mergeCell ref="G7:H7"/>
    <mergeCell ref="I7:J7"/>
    <mergeCell ref="I6:J6"/>
    <mergeCell ref="C8:D8"/>
    <mergeCell ref="E8:F8"/>
    <mergeCell ref="G8:H8"/>
    <mergeCell ref="I8:J8"/>
    <mergeCell ref="M31:N31"/>
    <mergeCell ref="O31:P31"/>
    <mergeCell ref="Q3:R3"/>
    <mergeCell ref="S3:T3"/>
    <mergeCell ref="U3:V3"/>
    <mergeCell ref="U6:V6"/>
    <mergeCell ref="U8:V8"/>
    <mergeCell ref="U7:V7"/>
  </mergeCells>
  <printOptions horizontalCentered="1" verticalCentered="1"/>
  <pageMargins left="0.5" right="0.5" top="0.5" bottom="0.5" header="0.5" footer="0.5"/>
  <pageSetup scale="65" fitToWidth="2" orientation="portrait" r:id="rId1"/>
  <headerFooter alignWithMargins="0">
    <oddFooter>&amp;R&amp;Z&amp;F</oddFooter>
  </headerFooter>
  <colBreaks count="1" manualBreakCount="1">
    <brk id="12" max="6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9"/>
  <sheetViews>
    <sheetView view="pageBreakPreview" zoomScale="60" zoomScaleNormal="100" workbookViewId="0">
      <selection activeCell="O24" sqref="O24"/>
    </sheetView>
  </sheetViews>
  <sheetFormatPr defaultRowHeight="12.75" x14ac:dyDescent="0.2"/>
  <cols>
    <col min="1" max="1" width="4.42578125" customWidth="1"/>
    <col min="2" max="2" width="15.42578125" customWidth="1"/>
    <col min="3" max="3" width="9.85546875" customWidth="1"/>
    <col min="4" max="4" width="12.42578125" customWidth="1"/>
    <col min="5" max="5" width="13.42578125" customWidth="1"/>
    <col min="6" max="6" width="17" customWidth="1"/>
    <col min="7" max="7" width="17.7109375" customWidth="1"/>
    <col min="8" max="8" width="11.7109375" customWidth="1"/>
    <col min="9" max="9" width="13.42578125" customWidth="1"/>
    <col min="10" max="10" width="13" customWidth="1"/>
  </cols>
  <sheetData>
    <row r="2" spans="2:10" ht="15.75" x14ac:dyDescent="0.25">
      <c r="B2" s="125" t="s">
        <v>73</v>
      </c>
      <c r="C2" s="125"/>
      <c r="D2" s="125"/>
      <c r="E2" s="125"/>
      <c r="F2" s="125"/>
      <c r="G2" s="125"/>
      <c r="H2" s="125"/>
      <c r="I2" s="125"/>
      <c r="J2" s="125"/>
    </row>
    <row r="3" spans="2:10" ht="15" x14ac:dyDescent="0.2">
      <c r="B3" s="160" t="s">
        <v>78</v>
      </c>
      <c r="C3" s="124"/>
      <c r="D3" s="124"/>
      <c r="E3" s="124"/>
      <c r="F3" s="124"/>
      <c r="G3" s="124"/>
      <c r="H3" s="124"/>
      <c r="I3" s="124"/>
      <c r="J3" s="124"/>
    </row>
    <row r="4" spans="2:10" x14ac:dyDescent="0.2">
      <c r="B4" s="85"/>
      <c r="C4" s="85"/>
      <c r="D4" s="85"/>
      <c r="E4" s="85"/>
      <c r="F4" s="85"/>
      <c r="G4" s="85"/>
      <c r="H4" s="85"/>
      <c r="I4" s="85"/>
      <c r="J4" s="85"/>
    </row>
    <row r="5" spans="2:10" ht="45" x14ac:dyDescent="0.25">
      <c r="B5" s="161" t="s">
        <v>47</v>
      </c>
      <c r="C5" s="162" t="s">
        <v>83</v>
      </c>
      <c r="D5" s="163"/>
      <c r="E5" s="97" t="s">
        <v>80</v>
      </c>
      <c r="F5" s="95" t="s">
        <v>82</v>
      </c>
      <c r="G5" s="97" t="s">
        <v>70</v>
      </c>
      <c r="H5" s="164" t="s">
        <v>71</v>
      </c>
      <c r="I5" s="164"/>
      <c r="J5" s="164"/>
    </row>
    <row r="6" spans="2:10" x14ac:dyDescent="0.2">
      <c r="B6" s="161"/>
      <c r="C6" s="165" t="s">
        <v>48</v>
      </c>
      <c r="D6" s="166"/>
      <c r="E6" s="88" t="s">
        <v>48</v>
      </c>
      <c r="F6" s="109" t="s">
        <v>48</v>
      </c>
      <c r="G6" s="109" t="s">
        <v>48</v>
      </c>
      <c r="H6" s="109" t="s">
        <v>48</v>
      </c>
      <c r="I6" s="110" t="s">
        <v>74</v>
      </c>
      <c r="J6" s="110" t="s">
        <v>77</v>
      </c>
    </row>
    <row r="7" spans="2:10" ht="15" x14ac:dyDescent="0.2">
      <c r="B7" s="99" t="s">
        <v>53</v>
      </c>
      <c r="C7" s="115">
        <v>2.2000000000000002</v>
      </c>
      <c r="D7" s="121" t="s">
        <v>16</v>
      </c>
      <c r="E7" s="98">
        <v>1.3</v>
      </c>
      <c r="F7" s="92">
        <f>E7-C7</f>
        <v>-0.90000000000000013</v>
      </c>
      <c r="G7" s="92">
        <v>0</v>
      </c>
      <c r="H7" s="100">
        <v>0.9</v>
      </c>
      <c r="I7" s="101">
        <f>(H7*0.622*18*18)/4</f>
        <v>45.343800000000002</v>
      </c>
      <c r="J7" s="92">
        <f>I7/2</f>
        <v>22.671900000000001</v>
      </c>
    </row>
    <row r="8" spans="2:10" ht="15" x14ac:dyDescent="0.2">
      <c r="B8" s="99" t="s">
        <v>54</v>
      </c>
      <c r="C8" s="117">
        <v>1.5</v>
      </c>
      <c r="D8" s="118" t="s">
        <v>68</v>
      </c>
      <c r="E8" s="98">
        <v>1.7</v>
      </c>
      <c r="F8" s="92">
        <f t="shared" ref="F8:F18" si="0">E8-C8</f>
        <v>0.19999999999999996</v>
      </c>
      <c r="G8" s="92">
        <f>F8</f>
        <v>0.19999999999999996</v>
      </c>
      <c r="H8" s="100"/>
      <c r="I8" s="101">
        <f t="shared" ref="I8:I18" si="1">(H8*0.622*18*18)/4</f>
        <v>0</v>
      </c>
      <c r="J8" s="92">
        <f t="shared" ref="J8:J18" si="2">I8/2</f>
        <v>0</v>
      </c>
    </row>
    <row r="9" spans="2:10" ht="15" x14ac:dyDescent="0.2">
      <c r="B9" s="99" t="s">
        <v>55</v>
      </c>
      <c r="C9" s="117">
        <v>1</v>
      </c>
      <c r="D9" s="118" t="s">
        <v>68</v>
      </c>
      <c r="E9" s="98">
        <v>3.7</v>
      </c>
      <c r="F9" s="92">
        <f t="shared" si="0"/>
        <v>2.7</v>
      </c>
      <c r="G9" s="92">
        <f>G8+F9</f>
        <v>2.9000000000000004</v>
      </c>
      <c r="H9" s="100"/>
      <c r="I9" s="101">
        <f t="shared" si="1"/>
        <v>0</v>
      </c>
      <c r="J9" s="92">
        <f t="shared" si="2"/>
        <v>0</v>
      </c>
    </row>
    <row r="10" spans="2:10" ht="15" x14ac:dyDescent="0.2">
      <c r="B10" s="99" t="s">
        <v>56</v>
      </c>
      <c r="C10" s="119">
        <v>0.86099999999999999</v>
      </c>
      <c r="D10" s="116" t="s">
        <v>68</v>
      </c>
      <c r="E10" s="98">
        <v>2.7</v>
      </c>
      <c r="F10" s="92">
        <f t="shared" si="0"/>
        <v>1.8390000000000002</v>
      </c>
      <c r="G10" s="92">
        <f>G9+F10</f>
        <v>4.7390000000000008</v>
      </c>
      <c r="H10" s="100"/>
      <c r="I10" s="101">
        <f t="shared" si="1"/>
        <v>0</v>
      </c>
      <c r="J10" s="92">
        <f t="shared" si="2"/>
        <v>0</v>
      </c>
    </row>
    <row r="11" spans="2:10" ht="15" x14ac:dyDescent="0.2">
      <c r="B11" s="99" t="s">
        <v>57</v>
      </c>
      <c r="C11" s="119">
        <v>1.5435000000000001</v>
      </c>
      <c r="D11" s="118" t="s">
        <v>68</v>
      </c>
      <c r="E11" s="98">
        <v>2.2999999999999998</v>
      </c>
      <c r="F11" s="92">
        <f t="shared" si="0"/>
        <v>0.75649999999999973</v>
      </c>
      <c r="G11" s="92">
        <f>G10+F11</f>
        <v>5.4955000000000007</v>
      </c>
      <c r="H11" s="100"/>
      <c r="I11" s="101">
        <f t="shared" si="1"/>
        <v>0</v>
      </c>
      <c r="J11" s="92">
        <f t="shared" si="2"/>
        <v>0</v>
      </c>
    </row>
    <row r="12" spans="2:10" ht="15" x14ac:dyDescent="0.2">
      <c r="B12" s="99" t="s">
        <v>58</v>
      </c>
      <c r="C12" s="119">
        <v>3.0659999999999998</v>
      </c>
      <c r="D12" s="118" t="s">
        <v>68</v>
      </c>
      <c r="E12" s="98">
        <v>3</v>
      </c>
      <c r="F12" s="92">
        <f t="shared" si="0"/>
        <v>-6.5999999999999837E-2</v>
      </c>
      <c r="G12" s="92">
        <f t="shared" ref="G12:G13" si="3">G11+F12</f>
        <v>5.4295000000000009</v>
      </c>
      <c r="H12" s="100"/>
      <c r="I12" s="101">
        <f t="shared" si="1"/>
        <v>0</v>
      </c>
      <c r="J12" s="92">
        <f t="shared" si="2"/>
        <v>0</v>
      </c>
    </row>
    <row r="13" spans="2:10" ht="15.75" x14ac:dyDescent="0.25">
      <c r="B13" s="99" t="s">
        <v>59</v>
      </c>
      <c r="C13" s="119">
        <v>2.8600000000000003</v>
      </c>
      <c r="D13" s="121" t="s">
        <v>16</v>
      </c>
      <c r="E13" s="98">
        <v>1.4</v>
      </c>
      <c r="F13" s="92">
        <f t="shared" si="0"/>
        <v>-1.4600000000000004</v>
      </c>
      <c r="G13" s="102">
        <f t="shared" si="3"/>
        <v>3.9695000000000005</v>
      </c>
      <c r="H13" s="100"/>
      <c r="I13" s="101">
        <f t="shared" si="1"/>
        <v>0</v>
      </c>
      <c r="J13" s="92">
        <f t="shared" si="2"/>
        <v>0</v>
      </c>
    </row>
    <row r="14" spans="2:10" ht="15.75" x14ac:dyDescent="0.25">
      <c r="B14" s="99" t="s">
        <v>44</v>
      </c>
      <c r="C14" s="119">
        <v>3.5750000000000002</v>
      </c>
      <c r="D14" s="121" t="s">
        <v>16</v>
      </c>
      <c r="E14" s="98">
        <v>0.4</v>
      </c>
      <c r="F14" s="92">
        <f t="shared" si="0"/>
        <v>-3.1750000000000003</v>
      </c>
      <c r="G14" s="102">
        <v>4</v>
      </c>
      <c r="H14" s="100">
        <v>3.2</v>
      </c>
      <c r="I14" s="101">
        <f t="shared" si="1"/>
        <v>161.22240000000002</v>
      </c>
      <c r="J14" s="92">
        <f t="shared" si="2"/>
        <v>80.611200000000011</v>
      </c>
    </row>
    <row r="15" spans="2:10" ht="15.75" x14ac:dyDescent="0.25">
      <c r="B15" s="99" t="s">
        <v>60</v>
      </c>
      <c r="C15" s="119">
        <v>2.145</v>
      </c>
      <c r="D15" s="121" t="s">
        <v>16</v>
      </c>
      <c r="E15" s="98">
        <v>0.2</v>
      </c>
      <c r="F15" s="92">
        <f t="shared" si="0"/>
        <v>-1.9450000000000001</v>
      </c>
      <c r="G15" s="102">
        <v>4</v>
      </c>
      <c r="H15" s="100">
        <v>1.9</v>
      </c>
      <c r="I15" s="101">
        <f t="shared" si="1"/>
        <v>95.725799999999992</v>
      </c>
      <c r="J15" s="92">
        <f t="shared" si="2"/>
        <v>47.862899999999996</v>
      </c>
    </row>
    <row r="16" spans="2:10" ht="15.75" x14ac:dyDescent="0.25">
      <c r="B16" s="99" t="s">
        <v>61</v>
      </c>
      <c r="C16" s="119">
        <v>2.4050000000000002</v>
      </c>
      <c r="D16" s="121" t="s">
        <v>16</v>
      </c>
      <c r="E16" s="98">
        <v>0</v>
      </c>
      <c r="F16" s="92">
        <f t="shared" si="0"/>
        <v>-2.4050000000000002</v>
      </c>
      <c r="G16" s="102">
        <v>4</v>
      </c>
      <c r="H16" s="100">
        <f t="shared" ref="H16:H18" si="4">C16</f>
        <v>2.4050000000000002</v>
      </c>
      <c r="I16" s="101">
        <f t="shared" si="1"/>
        <v>121.16871</v>
      </c>
      <c r="J16" s="92">
        <f t="shared" si="2"/>
        <v>60.584355000000002</v>
      </c>
    </row>
    <row r="17" spans="2:12" ht="15.75" x14ac:dyDescent="0.25">
      <c r="B17" s="99" t="s">
        <v>62</v>
      </c>
      <c r="C17" s="119">
        <v>3.1</v>
      </c>
      <c r="D17" s="121" t="s">
        <v>16</v>
      </c>
      <c r="E17" s="98">
        <v>0</v>
      </c>
      <c r="F17" s="92">
        <f t="shared" si="0"/>
        <v>-3.1</v>
      </c>
      <c r="G17" s="102">
        <v>4</v>
      </c>
      <c r="H17" s="100">
        <f t="shared" si="4"/>
        <v>3.1</v>
      </c>
      <c r="I17" s="101">
        <f t="shared" si="1"/>
        <v>156.1842</v>
      </c>
      <c r="J17" s="92">
        <f t="shared" si="2"/>
        <v>78.092100000000002</v>
      </c>
    </row>
    <row r="18" spans="2:12" ht="15.75" x14ac:dyDescent="0.25">
      <c r="B18" s="99" t="s">
        <v>63</v>
      </c>
      <c r="C18" s="120">
        <v>3.0745000000000005</v>
      </c>
      <c r="D18" s="121" t="s">
        <v>16</v>
      </c>
      <c r="E18" s="98">
        <v>0</v>
      </c>
      <c r="F18" s="92">
        <f t="shared" si="0"/>
        <v>-3.0745000000000005</v>
      </c>
      <c r="G18" s="102">
        <v>4</v>
      </c>
      <c r="H18" s="100">
        <f t="shared" si="4"/>
        <v>3.0745000000000005</v>
      </c>
      <c r="I18" s="101">
        <f t="shared" si="1"/>
        <v>154.89945900000001</v>
      </c>
      <c r="J18" s="92">
        <f t="shared" si="2"/>
        <v>77.449729500000004</v>
      </c>
    </row>
    <row r="19" spans="2:12" ht="15.75" x14ac:dyDescent="0.25">
      <c r="B19" s="103" t="s">
        <v>45</v>
      </c>
      <c r="C19" s="104">
        <f>SUM(C7:C18)</f>
        <v>27.330000000000002</v>
      </c>
      <c r="D19" s="105"/>
      <c r="E19" s="105">
        <f t="shared" ref="E19:F19" si="5">SUM(E7:E18)</f>
        <v>16.699999999999996</v>
      </c>
      <c r="F19" s="102">
        <f t="shared" si="5"/>
        <v>-10.63</v>
      </c>
      <c r="G19" s="102"/>
      <c r="H19" s="106">
        <f>SUM(H7:H18)</f>
        <v>14.579500000000001</v>
      </c>
      <c r="I19" s="107">
        <f>(H19*0.622*18*18)</f>
        <v>2938.1774760000003</v>
      </c>
      <c r="J19" s="99"/>
    </row>
    <row r="20" spans="2:12" ht="25.5" x14ac:dyDescent="0.2">
      <c r="B20" s="108"/>
      <c r="C20" s="108"/>
      <c r="D20" s="108"/>
      <c r="E20" s="108"/>
      <c r="F20" s="108"/>
      <c r="G20" s="108"/>
      <c r="H20" s="108"/>
      <c r="I20" s="93" t="s">
        <v>75</v>
      </c>
      <c r="J20" s="93" t="s">
        <v>76</v>
      </c>
    </row>
    <row r="21" spans="2:12" ht="15" x14ac:dyDescent="0.2">
      <c r="B21" s="108"/>
      <c r="C21" s="108"/>
      <c r="D21" s="108"/>
      <c r="E21" s="108"/>
      <c r="F21" s="108"/>
      <c r="G21" s="108"/>
      <c r="H21" s="108"/>
      <c r="I21" s="94" t="s">
        <v>79</v>
      </c>
      <c r="J21" s="85"/>
    </row>
    <row r="22" spans="2:12" x14ac:dyDescent="0.2">
      <c r="B22" s="85"/>
      <c r="C22" s="85"/>
      <c r="D22" s="85"/>
      <c r="E22" s="85"/>
      <c r="F22" s="85"/>
      <c r="G22" s="85"/>
      <c r="H22" s="85"/>
      <c r="I22" s="85"/>
      <c r="J22" s="85"/>
    </row>
    <row r="23" spans="2:12" ht="15.75" x14ac:dyDescent="0.25">
      <c r="B23" s="125" t="s">
        <v>81</v>
      </c>
      <c r="C23" s="167"/>
      <c r="D23" s="167"/>
      <c r="E23" s="167"/>
      <c r="F23" s="167"/>
      <c r="G23" s="167"/>
      <c r="H23" s="167"/>
      <c r="I23" s="167"/>
      <c r="J23" s="167"/>
    </row>
    <row r="24" spans="2:12" ht="15" x14ac:dyDescent="0.2">
      <c r="B24" s="160" t="s">
        <v>85</v>
      </c>
      <c r="C24" s="124"/>
      <c r="D24" s="124"/>
      <c r="E24" s="124"/>
      <c r="F24" s="124"/>
      <c r="G24" s="124"/>
      <c r="H24" s="124"/>
      <c r="I24" s="124"/>
      <c r="J24" s="124"/>
    </row>
    <row r="25" spans="2:12" ht="15.75" customHeight="1" x14ac:dyDescent="0.2"/>
    <row r="26" spans="2:12" ht="15.75" hidden="1" customHeight="1" x14ac:dyDescent="0.2">
      <c r="B26" s="85"/>
      <c r="C26" s="85"/>
      <c r="D26" s="85"/>
      <c r="E26" s="85"/>
      <c r="F26" s="85"/>
      <c r="G26" s="85"/>
      <c r="H26" s="85"/>
      <c r="I26" s="85"/>
      <c r="J26" s="85"/>
    </row>
    <row r="27" spans="2:12" ht="52.5" customHeight="1" x14ac:dyDescent="0.25">
      <c r="B27" s="161" t="s">
        <v>10</v>
      </c>
      <c r="C27" s="162" t="s">
        <v>84</v>
      </c>
      <c r="D27" s="163"/>
      <c r="E27" s="97" t="s">
        <v>72</v>
      </c>
      <c r="F27" s="95" t="s">
        <v>69</v>
      </c>
      <c r="G27" s="97" t="s">
        <v>70</v>
      </c>
      <c r="H27" s="164" t="s">
        <v>71</v>
      </c>
      <c r="I27" s="164"/>
      <c r="J27" s="164"/>
    </row>
    <row r="28" spans="2:12" x14ac:dyDescent="0.2">
      <c r="B28" s="161"/>
      <c r="C28" s="168" t="s">
        <v>48</v>
      </c>
      <c r="D28" s="169"/>
      <c r="E28" s="111" t="s">
        <v>48</v>
      </c>
      <c r="F28" s="112" t="s">
        <v>48</v>
      </c>
      <c r="G28" s="112" t="s">
        <v>48</v>
      </c>
      <c r="H28" s="112" t="s">
        <v>48</v>
      </c>
      <c r="I28" s="113" t="s">
        <v>74</v>
      </c>
      <c r="J28" s="113" t="s">
        <v>77</v>
      </c>
    </row>
    <row r="29" spans="2:12" ht="20.100000000000001" customHeight="1" x14ac:dyDescent="0.2">
      <c r="B29" s="99" t="s">
        <v>18</v>
      </c>
      <c r="C29" s="114">
        <v>1.0395000000000001</v>
      </c>
      <c r="D29" s="99" t="s">
        <v>68</v>
      </c>
      <c r="E29" s="89"/>
      <c r="F29" s="89"/>
      <c r="G29" s="89"/>
      <c r="H29" s="89"/>
      <c r="I29" s="89"/>
      <c r="J29" s="89"/>
      <c r="L29" s="30">
        <v>0.64349999999999996</v>
      </c>
    </row>
    <row r="30" spans="2:12" ht="20.100000000000001" customHeight="1" x14ac:dyDescent="0.2">
      <c r="B30" s="99" t="s">
        <v>19</v>
      </c>
      <c r="C30" s="114">
        <v>1.8900000000000001</v>
      </c>
      <c r="D30" s="99" t="s">
        <v>68</v>
      </c>
      <c r="E30" s="89"/>
      <c r="F30" s="89"/>
      <c r="G30" s="89"/>
      <c r="H30" s="89"/>
      <c r="I30" s="89"/>
      <c r="J30" s="89"/>
      <c r="L30" s="30">
        <v>1.1700000000000002</v>
      </c>
    </row>
    <row r="31" spans="2:12" ht="20.100000000000001" customHeight="1" x14ac:dyDescent="0.2">
      <c r="B31" s="99" t="s">
        <v>20</v>
      </c>
      <c r="C31" s="114">
        <v>1.554</v>
      </c>
      <c r="D31" s="99" t="s">
        <v>68</v>
      </c>
      <c r="E31" s="89"/>
      <c r="F31" s="89"/>
      <c r="G31" s="89"/>
      <c r="H31" s="89"/>
      <c r="I31" s="89"/>
      <c r="J31" s="89"/>
      <c r="L31" s="30">
        <v>0.96199999999999997</v>
      </c>
    </row>
    <row r="32" spans="2:12" ht="20.100000000000001" customHeight="1" x14ac:dyDescent="0.2">
      <c r="B32" s="99" t="s">
        <v>21</v>
      </c>
      <c r="C32" s="114">
        <v>2.1734999999999998</v>
      </c>
      <c r="D32" s="99" t="s">
        <v>68</v>
      </c>
      <c r="E32" s="89"/>
      <c r="F32" s="89"/>
      <c r="G32" s="89"/>
      <c r="H32" s="89"/>
      <c r="I32" s="89"/>
      <c r="J32" s="89"/>
      <c r="L32" s="30">
        <v>1.3454999999999999</v>
      </c>
    </row>
    <row r="33" spans="2:13" ht="20.100000000000001" customHeight="1" x14ac:dyDescent="0.2">
      <c r="B33" s="99" t="s">
        <v>22</v>
      </c>
      <c r="C33" s="114">
        <v>1.599</v>
      </c>
      <c r="D33" s="96" t="s">
        <v>16</v>
      </c>
      <c r="E33" s="89"/>
      <c r="F33" s="89"/>
      <c r="G33" s="89"/>
      <c r="H33" s="89"/>
      <c r="I33" s="89"/>
      <c r="J33" s="89"/>
      <c r="M33" s="30">
        <v>2.5830000000000002</v>
      </c>
    </row>
    <row r="34" spans="2:13" ht="20.100000000000001" customHeight="1" x14ac:dyDescent="0.2">
      <c r="B34" s="99" t="s">
        <v>23</v>
      </c>
      <c r="C34" s="114">
        <v>1.8655000000000002</v>
      </c>
      <c r="D34" s="96" t="s">
        <v>16</v>
      </c>
      <c r="E34" s="89"/>
      <c r="F34" s="89"/>
      <c r="G34" s="89"/>
      <c r="H34" s="89"/>
      <c r="I34" s="89"/>
      <c r="J34" s="89"/>
      <c r="M34" s="30">
        <v>3.0135000000000001</v>
      </c>
    </row>
    <row r="35" spans="2:13" ht="20.100000000000001" customHeight="1" x14ac:dyDescent="0.2">
      <c r="B35" s="99" t="s">
        <v>24</v>
      </c>
      <c r="C35" s="114">
        <v>2.0735000000000001</v>
      </c>
      <c r="D35" s="96" t="s">
        <v>16</v>
      </c>
      <c r="E35" s="89"/>
      <c r="F35" s="89"/>
      <c r="G35" s="89"/>
      <c r="H35" s="89"/>
      <c r="I35" s="89"/>
      <c r="J35" s="89"/>
      <c r="M35" s="30">
        <v>3.3494999999999999</v>
      </c>
    </row>
    <row r="36" spans="2:13" ht="20.100000000000001" customHeight="1" x14ac:dyDescent="0.2">
      <c r="B36" s="99" t="s">
        <v>25</v>
      </c>
      <c r="C36" s="114">
        <v>2.4180000000000001</v>
      </c>
      <c r="D36" s="96" t="s">
        <v>16</v>
      </c>
      <c r="E36" s="89"/>
      <c r="F36" s="89"/>
      <c r="G36" s="89"/>
      <c r="H36" s="89"/>
      <c r="I36" s="89"/>
      <c r="J36" s="89"/>
      <c r="M36" s="30">
        <v>3.9060000000000006</v>
      </c>
    </row>
    <row r="37" spans="2:13" ht="20.100000000000001" customHeight="1" x14ac:dyDescent="0.2">
      <c r="B37" s="99" t="s">
        <v>26</v>
      </c>
      <c r="C37" s="114">
        <v>1.2349999999999999</v>
      </c>
      <c r="D37" s="96" t="s">
        <v>16</v>
      </c>
      <c r="E37" s="89"/>
      <c r="F37" s="89"/>
      <c r="G37" s="89"/>
      <c r="H37" s="89"/>
      <c r="I37" s="89"/>
      <c r="J37" s="89"/>
      <c r="M37" s="30">
        <v>1.9</v>
      </c>
    </row>
    <row r="38" spans="2:13" ht="20.100000000000001" customHeight="1" x14ac:dyDescent="0.2">
      <c r="B38" s="99" t="s">
        <v>27</v>
      </c>
      <c r="C38" s="114">
        <v>1.2935000000000001</v>
      </c>
      <c r="D38" s="96" t="s">
        <v>16</v>
      </c>
      <c r="E38" s="89"/>
      <c r="F38" s="89"/>
      <c r="G38" s="89"/>
      <c r="H38" s="89"/>
      <c r="I38" s="89"/>
      <c r="J38" s="89"/>
      <c r="M38" s="30">
        <v>1.99</v>
      </c>
    </row>
    <row r="39" spans="2:13" ht="20.100000000000001" customHeight="1" x14ac:dyDescent="0.2">
      <c r="B39" s="99" t="s">
        <v>28</v>
      </c>
      <c r="C39" s="114">
        <v>1.3162499999999999</v>
      </c>
      <c r="D39" s="96" t="s">
        <v>16</v>
      </c>
      <c r="E39" s="89"/>
      <c r="F39" s="89"/>
      <c r="G39" s="89"/>
      <c r="H39" s="89"/>
      <c r="I39" s="89"/>
      <c r="J39" s="89"/>
      <c r="M39" s="30">
        <v>2.0249999999999999</v>
      </c>
    </row>
    <row r="40" spans="2:13" ht="20.100000000000001" customHeight="1" x14ac:dyDescent="0.2">
      <c r="B40" s="99" t="s">
        <v>29</v>
      </c>
      <c r="C40" s="114">
        <v>1.3454999999999999</v>
      </c>
      <c r="D40" s="96" t="s">
        <v>16</v>
      </c>
      <c r="E40" s="89"/>
      <c r="F40" s="89"/>
      <c r="G40" s="89"/>
      <c r="H40" s="89"/>
      <c r="I40" s="89"/>
      <c r="J40" s="89"/>
      <c r="M40" s="30">
        <v>2.0699999999999998</v>
      </c>
    </row>
    <row r="41" spans="2:13" ht="20.100000000000001" customHeight="1" x14ac:dyDescent="0.2">
      <c r="B41" s="99" t="s">
        <v>30</v>
      </c>
      <c r="C41" s="114">
        <v>1.1732499999999999</v>
      </c>
      <c r="D41" s="96" t="s">
        <v>16</v>
      </c>
      <c r="E41" s="89"/>
      <c r="F41" s="89"/>
      <c r="G41" s="89"/>
      <c r="H41" s="89"/>
      <c r="I41" s="89"/>
      <c r="J41" s="89"/>
      <c r="M41" s="30">
        <v>1.8049999999999999</v>
      </c>
    </row>
    <row r="42" spans="2:13" ht="20.100000000000001" customHeight="1" x14ac:dyDescent="0.2">
      <c r="B42" s="99" t="s">
        <v>31</v>
      </c>
      <c r="C42" s="114">
        <v>2.2425000000000002</v>
      </c>
      <c r="D42" s="96" t="s">
        <v>16</v>
      </c>
      <c r="E42" s="89"/>
      <c r="F42" s="89"/>
      <c r="G42" s="89"/>
      <c r="H42" s="89"/>
      <c r="I42" s="89"/>
      <c r="J42" s="89"/>
      <c r="M42" s="30">
        <v>3.45</v>
      </c>
    </row>
    <row r="43" spans="2:13" ht="20.100000000000001" customHeight="1" x14ac:dyDescent="0.2">
      <c r="B43" s="99" t="s">
        <v>32</v>
      </c>
      <c r="C43" s="114">
        <v>1.8395000000000001</v>
      </c>
      <c r="D43" s="96" t="s">
        <v>16</v>
      </c>
      <c r="E43" s="89"/>
      <c r="F43" s="89"/>
      <c r="G43" s="89"/>
      <c r="H43" s="89"/>
      <c r="I43" s="89"/>
      <c r="J43" s="89"/>
      <c r="M43" s="30">
        <v>2.83</v>
      </c>
    </row>
    <row r="44" spans="2:13" ht="20.100000000000001" customHeight="1" x14ac:dyDescent="0.2">
      <c r="B44" s="99" t="s">
        <v>33</v>
      </c>
      <c r="C44" s="114">
        <v>1.5405000000000002</v>
      </c>
      <c r="D44" s="96" t="s">
        <v>16</v>
      </c>
      <c r="E44" s="89"/>
      <c r="F44" s="89"/>
      <c r="G44" s="89"/>
      <c r="H44" s="89"/>
      <c r="I44" s="89"/>
      <c r="J44" s="89"/>
      <c r="M44" s="30">
        <v>2.37</v>
      </c>
    </row>
    <row r="45" spans="2:13" ht="20.100000000000001" customHeight="1" x14ac:dyDescent="0.2">
      <c r="B45" s="99" t="s">
        <v>34</v>
      </c>
      <c r="C45" s="114">
        <v>1.248</v>
      </c>
      <c r="D45" s="96" t="s">
        <v>16</v>
      </c>
      <c r="E45" s="89"/>
      <c r="F45" s="89"/>
      <c r="G45" s="89"/>
      <c r="H45" s="89"/>
      <c r="I45" s="89"/>
      <c r="J45" s="89"/>
      <c r="M45" s="30">
        <v>1.92</v>
      </c>
    </row>
    <row r="46" spans="2:13" ht="20.100000000000001" customHeight="1" x14ac:dyDescent="0.2">
      <c r="B46" s="99" t="s">
        <v>35</v>
      </c>
      <c r="C46" s="114">
        <v>0.99450000000000005</v>
      </c>
      <c r="D46" s="96" t="s">
        <v>16</v>
      </c>
      <c r="E46" s="89"/>
      <c r="F46" s="89"/>
      <c r="G46" s="89"/>
      <c r="H46" s="89"/>
      <c r="I46" s="89"/>
      <c r="J46" s="89"/>
      <c r="M46" s="30">
        <v>1.53</v>
      </c>
    </row>
    <row r="47" spans="2:13" ht="20.100000000000001" customHeight="1" x14ac:dyDescent="0.2">
      <c r="B47" s="99" t="s">
        <v>36</v>
      </c>
      <c r="C47" s="114">
        <v>0.96899999999999997</v>
      </c>
      <c r="D47" s="99" t="s">
        <v>68</v>
      </c>
      <c r="E47" s="89"/>
      <c r="F47" s="89"/>
      <c r="G47" s="89"/>
      <c r="H47" s="89"/>
      <c r="I47" s="89"/>
      <c r="J47" s="89"/>
      <c r="L47" s="30">
        <v>0.66300000000000003</v>
      </c>
    </row>
    <row r="48" spans="2:13" ht="20.100000000000001" customHeight="1" x14ac:dyDescent="0.2">
      <c r="B48" s="99" t="s">
        <v>37</v>
      </c>
      <c r="C48" s="114">
        <v>0.67449999999999999</v>
      </c>
      <c r="D48" s="99" t="s">
        <v>68</v>
      </c>
      <c r="E48" s="89"/>
      <c r="F48" s="89"/>
      <c r="G48" s="89"/>
      <c r="H48" s="89"/>
      <c r="I48" s="89"/>
      <c r="J48" s="89"/>
      <c r="L48" s="30">
        <v>0.46149999999999997</v>
      </c>
    </row>
    <row r="49" spans="2:12" ht="20.100000000000001" customHeight="1" x14ac:dyDescent="0.2">
      <c r="B49" s="99" t="s">
        <v>38</v>
      </c>
      <c r="C49" s="114">
        <v>0.85499999999999998</v>
      </c>
      <c r="D49" s="99" t="s">
        <v>68</v>
      </c>
      <c r="E49" s="89"/>
      <c r="F49" s="89"/>
      <c r="G49" s="89"/>
      <c r="H49" s="89"/>
      <c r="I49" s="89"/>
      <c r="J49" s="89"/>
      <c r="L49" s="30">
        <v>0.58500000000000008</v>
      </c>
    </row>
  </sheetData>
  <mergeCells count="12">
    <mergeCell ref="B23:J23"/>
    <mergeCell ref="B24:J24"/>
    <mergeCell ref="B27:B28"/>
    <mergeCell ref="C27:D27"/>
    <mergeCell ref="H27:J27"/>
    <mergeCell ref="C28:D28"/>
    <mergeCell ref="B2:J2"/>
    <mergeCell ref="B3:J3"/>
    <mergeCell ref="B5:B6"/>
    <mergeCell ref="C5:D5"/>
    <mergeCell ref="H5:J5"/>
    <mergeCell ref="C6:D6"/>
  </mergeCells>
  <pageMargins left="0.7" right="0.7" top="0.75" bottom="0.5" header="0.3" footer="0.3"/>
  <pageSetup fitToHeight="2" orientation="landscape" r:id="rId1"/>
  <rowBreaks count="1" manualBreakCount="1">
    <brk id="22"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tabSelected="1" view="pageBreakPreview" zoomScale="60" zoomScaleNormal="100" workbookViewId="0">
      <selection activeCell="O36" sqref="O36"/>
    </sheetView>
  </sheetViews>
  <sheetFormatPr defaultRowHeight="12.75" x14ac:dyDescent="0.2"/>
  <cols>
    <col min="1" max="1" width="4.42578125" customWidth="1"/>
    <col min="2" max="2" width="15.42578125" customWidth="1"/>
    <col min="3" max="3" width="9.85546875" customWidth="1"/>
    <col min="4" max="4" width="12.42578125" customWidth="1"/>
    <col min="5" max="5" width="13.42578125" customWidth="1"/>
    <col min="6" max="6" width="17" customWidth="1"/>
    <col min="7" max="7" width="17.7109375" customWidth="1"/>
    <col min="8" max="8" width="11.7109375" customWidth="1"/>
    <col min="9" max="9" width="13.42578125" customWidth="1"/>
    <col min="10" max="10" width="13" customWidth="1"/>
  </cols>
  <sheetData>
    <row r="2" spans="2:10" ht="15.75" x14ac:dyDescent="0.25">
      <c r="B2" s="125" t="s">
        <v>73</v>
      </c>
      <c r="C2" s="125"/>
      <c r="D2" s="125"/>
      <c r="E2" s="125"/>
      <c r="F2" s="125"/>
      <c r="G2" s="125"/>
      <c r="H2" s="125"/>
      <c r="I2" s="125"/>
      <c r="J2" s="125"/>
    </row>
    <row r="3" spans="2:10" ht="15" x14ac:dyDescent="0.2">
      <c r="B3" s="160" t="s">
        <v>78</v>
      </c>
      <c r="C3" s="124"/>
      <c r="D3" s="124"/>
      <c r="E3" s="124"/>
      <c r="F3" s="124"/>
      <c r="G3" s="124"/>
      <c r="H3" s="124"/>
      <c r="I3" s="124"/>
      <c r="J3" s="124"/>
    </row>
    <row r="4" spans="2:10" x14ac:dyDescent="0.2">
      <c r="B4" s="85"/>
      <c r="C4" s="85"/>
      <c r="D4" s="85"/>
      <c r="E4" s="85"/>
      <c r="F4" s="85"/>
      <c r="G4" s="85"/>
      <c r="H4" s="85"/>
      <c r="I4" s="85"/>
      <c r="J4" s="85"/>
    </row>
    <row r="5" spans="2:10" ht="45" x14ac:dyDescent="0.25">
      <c r="B5" s="161" t="s">
        <v>47</v>
      </c>
      <c r="C5" s="162" t="s">
        <v>83</v>
      </c>
      <c r="D5" s="163"/>
      <c r="E5" s="97" t="s">
        <v>80</v>
      </c>
      <c r="F5" s="95" t="s">
        <v>82</v>
      </c>
      <c r="G5" s="97" t="s">
        <v>70</v>
      </c>
      <c r="H5" s="164" t="s">
        <v>71</v>
      </c>
      <c r="I5" s="164"/>
      <c r="J5" s="164"/>
    </row>
    <row r="6" spans="2:10" x14ac:dyDescent="0.2">
      <c r="B6" s="161"/>
      <c r="C6" s="165" t="s">
        <v>48</v>
      </c>
      <c r="D6" s="166"/>
      <c r="E6" s="88" t="s">
        <v>48</v>
      </c>
      <c r="F6" s="109" t="s">
        <v>48</v>
      </c>
      <c r="G6" s="109" t="s">
        <v>48</v>
      </c>
      <c r="H6" s="109" t="s">
        <v>48</v>
      </c>
      <c r="I6" s="110" t="s">
        <v>74</v>
      </c>
      <c r="J6" s="110" t="s">
        <v>77</v>
      </c>
    </row>
    <row r="7" spans="2:10" ht="15" x14ac:dyDescent="0.2">
      <c r="B7" s="99" t="s">
        <v>53</v>
      </c>
      <c r="C7" s="115">
        <v>2.2000000000000002</v>
      </c>
      <c r="D7" s="121" t="s">
        <v>16</v>
      </c>
      <c r="E7" s="98">
        <v>1.3</v>
      </c>
      <c r="F7" s="92">
        <f>E7-C7</f>
        <v>-0.90000000000000013</v>
      </c>
      <c r="G7" s="92">
        <v>0</v>
      </c>
      <c r="H7" s="100">
        <v>0.9</v>
      </c>
      <c r="I7" s="101">
        <f>(H7*0.622*18*18)/4</f>
        <v>45.343800000000002</v>
      </c>
      <c r="J7" s="92">
        <f>I7/2</f>
        <v>22.671900000000001</v>
      </c>
    </row>
    <row r="8" spans="2:10" ht="15" x14ac:dyDescent="0.2">
      <c r="B8" s="99" t="s">
        <v>54</v>
      </c>
      <c r="C8" s="117">
        <v>1.5</v>
      </c>
      <c r="D8" s="118" t="s">
        <v>68</v>
      </c>
      <c r="E8" s="98">
        <v>1.7</v>
      </c>
      <c r="F8" s="92">
        <f t="shared" ref="F8:F18" si="0">E8-C8</f>
        <v>0.19999999999999996</v>
      </c>
      <c r="G8" s="92">
        <f>F8</f>
        <v>0.19999999999999996</v>
      </c>
      <c r="H8" s="100"/>
      <c r="I8" s="101">
        <f t="shared" ref="I8:I18" si="1">(H8*0.622*18*18)/4</f>
        <v>0</v>
      </c>
      <c r="J8" s="92">
        <f t="shared" ref="J8:J18" si="2">I8/2</f>
        <v>0</v>
      </c>
    </row>
    <row r="9" spans="2:10" ht="15" x14ac:dyDescent="0.2">
      <c r="B9" s="99" t="s">
        <v>55</v>
      </c>
      <c r="C9" s="117">
        <v>1</v>
      </c>
      <c r="D9" s="118" t="s">
        <v>68</v>
      </c>
      <c r="E9" s="98">
        <v>3.7</v>
      </c>
      <c r="F9" s="92">
        <f t="shared" si="0"/>
        <v>2.7</v>
      </c>
      <c r="G9" s="92">
        <f>G8+F9</f>
        <v>2.9000000000000004</v>
      </c>
      <c r="H9" s="100"/>
      <c r="I9" s="101">
        <f t="shared" si="1"/>
        <v>0</v>
      </c>
      <c r="J9" s="92">
        <f t="shared" si="2"/>
        <v>0</v>
      </c>
    </row>
    <row r="10" spans="2:10" ht="15" x14ac:dyDescent="0.2">
      <c r="B10" s="99" t="s">
        <v>56</v>
      </c>
      <c r="C10" s="119">
        <v>0.86099999999999999</v>
      </c>
      <c r="D10" s="116" t="s">
        <v>68</v>
      </c>
      <c r="E10" s="98">
        <v>2.7</v>
      </c>
      <c r="F10" s="92">
        <f t="shared" si="0"/>
        <v>1.8390000000000002</v>
      </c>
      <c r="G10" s="92">
        <f>G9+F10</f>
        <v>4.7390000000000008</v>
      </c>
      <c r="H10" s="100"/>
      <c r="I10" s="101">
        <f t="shared" si="1"/>
        <v>0</v>
      </c>
      <c r="J10" s="92">
        <f t="shared" si="2"/>
        <v>0</v>
      </c>
    </row>
    <row r="11" spans="2:10" ht="15" x14ac:dyDescent="0.2">
      <c r="B11" s="99" t="s">
        <v>57</v>
      </c>
      <c r="C11" s="119">
        <v>1.5435000000000001</v>
      </c>
      <c r="D11" s="118" t="s">
        <v>68</v>
      </c>
      <c r="E11" s="98">
        <v>2.2999999999999998</v>
      </c>
      <c r="F11" s="92">
        <f t="shared" si="0"/>
        <v>0.75649999999999973</v>
      </c>
      <c r="G11" s="92">
        <f>G10+F11</f>
        <v>5.4955000000000007</v>
      </c>
      <c r="H11" s="100"/>
      <c r="I11" s="101">
        <f t="shared" si="1"/>
        <v>0</v>
      </c>
      <c r="J11" s="92">
        <f t="shared" si="2"/>
        <v>0</v>
      </c>
    </row>
    <row r="12" spans="2:10" ht="15" x14ac:dyDescent="0.2">
      <c r="B12" s="99" t="s">
        <v>58</v>
      </c>
      <c r="C12" s="119">
        <v>3.0659999999999998</v>
      </c>
      <c r="D12" s="118" t="s">
        <v>68</v>
      </c>
      <c r="E12" s="98">
        <v>3</v>
      </c>
      <c r="F12" s="92">
        <f t="shared" si="0"/>
        <v>-6.5999999999999837E-2</v>
      </c>
      <c r="G12" s="92">
        <f t="shared" ref="G12:G13" si="3">G11+F12</f>
        <v>5.4295000000000009</v>
      </c>
      <c r="H12" s="100"/>
      <c r="I12" s="101">
        <f t="shared" si="1"/>
        <v>0</v>
      </c>
      <c r="J12" s="92">
        <f t="shared" si="2"/>
        <v>0</v>
      </c>
    </row>
    <row r="13" spans="2:10" ht="15.75" x14ac:dyDescent="0.25">
      <c r="B13" s="99" t="s">
        <v>59</v>
      </c>
      <c r="C13" s="119">
        <v>2.8600000000000003</v>
      </c>
      <c r="D13" s="121" t="s">
        <v>16</v>
      </c>
      <c r="E13" s="98">
        <v>1.4</v>
      </c>
      <c r="F13" s="92">
        <f t="shared" si="0"/>
        <v>-1.4600000000000004</v>
      </c>
      <c r="G13" s="102">
        <f t="shared" si="3"/>
        <v>3.9695000000000005</v>
      </c>
      <c r="H13" s="100"/>
      <c r="I13" s="101">
        <f t="shared" si="1"/>
        <v>0</v>
      </c>
      <c r="J13" s="92">
        <f t="shared" si="2"/>
        <v>0</v>
      </c>
    </row>
    <row r="14" spans="2:10" ht="15.75" x14ac:dyDescent="0.25">
      <c r="B14" s="99" t="s">
        <v>44</v>
      </c>
      <c r="C14" s="119">
        <v>3.5750000000000002</v>
      </c>
      <c r="D14" s="121" t="s">
        <v>16</v>
      </c>
      <c r="E14" s="98">
        <v>0.4</v>
      </c>
      <c r="F14" s="92">
        <f t="shared" si="0"/>
        <v>-3.1750000000000003</v>
      </c>
      <c r="G14" s="102">
        <v>4</v>
      </c>
      <c r="H14" s="100">
        <v>3.2</v>
      </c>
      <c r="I14" s="101">
        <f t="shared" si="1"/>
        <v>161.22240000000002</v>
      </c>
      <c r="J14" s="92">
        <f t="shared" si="2"/>
        <v>80.611200000000011</v>
      </c>
    </row>
    <row r="15" spans="2:10" ht="15.75" x14ac:dyDescent="0.25">
      <c r="B15" s="99" t="s">
        <v>60</v>
      </c>
      <c r="C15" s="119">
        <v>2.145</v>
      </c>
      <c r="D15" s="121" t="s">
        <v>16</v>
      </c>
      <c r="E15" s="98">
        <v>0.2</v>
      </c>
      <c r="F15" s="92">
        <f t="shared" si="0"/>
        <v>-1.9450000000000001</v>
      </c>
      <c r="G15" s="102">
        <v>4</v>
      </c>
      <c r="H15" s="100">
        <v>1.9</v>
      </c>
      <c r="I15" s="101">
        <f t="shared" si="1"/>
        <v>95.725799999999992</v>
      </c>
      <c r="J15" s="92">
        <f t="shared" si="2"/>
        <v>47.862899999999996</v>
      </c>
    </row>
    <row r="16" spans="2:10" ht="15.75" x14ac:dyDescent="0.25">
      <c r="B16" s="99" t="s">
        <v>61</v>
      </c>
      <c r="C16" s="119">
        <v>2.4050000000000002</v>
      </c>
      <c r="D16" s="121" t="s">
        <v>16</v>
      </c>
      <c r="E16" s="98">
        <v>0</v>
      </c>
      <c r="F16" s="92">
        <f t="shared" si="0"/>
        <v>-2.4050000000000002</v>
      </c>
      <c r="G16" s="102">
        <v>4</v>
      </c>
      <c r="H16" s="100">
        <f t="shared" ref="H16:H18" si="4">C16</f>
        <v>2.4050000000000002</v>
      </c>
      <c r="I16" s="101">
        <f t="shared" si="1"/>
        <v>121.16871</v>
      </c>
      <c r="J16" s="92">
        <f t="shared" si="2"/>
        <v>60.584355000000002</v>
      </c>
    </row>
    <row r="17" spans="2:10" ht="15.75" x14ac:dyDescent="0.25">
      <c r="B17" s="99" t="s">
        <v>62</v>
      </c>
      <c r="C17" s="119">
        <v>3.1</v>
      </c>
      <c r="D17" s="121" t="s">
        <v>16</v>
      </c>
      <c r="E17" s="98">
        <v>0</v>
      </c>
      <c r="F17" s="92">
        <f t="shared" si="0"/>
        <v>-3.1</v>
      </c>
      <c r="G17" s="102">
        <v>4</v>
      </c>
      <c r="H17" s="100">
        <f t="shared" si="4"/>
        <v>3.1</v>
      </c>
      <c r="I17" s="101">
        <f t="shared" si="1"/>
        <v>156.1842</v>
      </c>
      <c r="J17" s="92">
        <f t="shared" si="2"/>
        <v>78.092100000000002</v>
      </c>
    </row>
    <row r="18" spans="2:10" ht="15.75" x14ac:dyDescent="0.25">
      <c r="B18" s="99" t="s">
        <v>63</v>
      </c>
      <c r="C18" s="120">
        <v>3.0745000000000005</v>
      </c>
      <c r="D18" s="121" t="s">
        <v>16</v>
      </c>
      <c r="E18" s="98">
        <v>0</v>
      </c>
      <c r="F18" s="92">
        <f t="shared" si="0"/>
        <v>-3.0745000000000005</v>
      </c>
      <c r="G18" s="102">
        <v>4</v>
      </c>
      <c r="H18" s="100">
        <f t="shared" si="4"/>
        <v>3.0745000000000005</v>
      </c>
      <c r="I18" s="101">
        <f t="shared" si="1"/>
        <v>154.89945900000001</v>
      </c>
      <c r="J18" s="92">
        <f t="shared" si="2"/>
        <v>77.449729500000004</v>
      </c>
    </row>
    <row r="19" spans="2:10" ht="15.75" x14ac:dyDescent="0.25">
      <c r="B19" s="103" t="s">
        <v>45</v>
      </c>
      <c r="C19" s="104">
        <f>SUM(C7:C18)</f>
        <v>27.330000000000002</v>
      </c>
      <c r="D19" s="105"/>
      <c r="E19" s="105">
        <f t="shared" ref="E19:F19" si="5">SUM(E7:E18)</f>
        <v>16.699999999999996</v>
      </c>
      <c r="F19" s="102">
        <f t="shared" si="5"/>
        <v>-10.63</v>
      </c>
      <c r="G19" s="102"/>
      <c r="H19" s="106">
        <f>SUM(H7:H18)</f>
        <v>14.579500000000001</v>
      </c>
      <c r="I19" s="107">
        <f>(H19*0.622*18*18)</f>
        <v>2938.1774760000003</v>
      </c>
      <c r="J19" s="99"/>
    </row>
    <row r="20" spans="2:10" ht="25.5" x14ac:dyDescent="0.2">
      <c r="B20" s="108"/>
      <c r="C20" s="108"/>
      <c r="D20" s="108"/>
      <c r="E20" s="108"/>
      <c r="F20" s="108"/>
      <c r="G20" s="108"/>
      <c r="H20" s="108"/>
      <c r="I20" s="93" t="s">
        <v>75</v>
      </c>
      <c r="J20" s="93" t="s">
        <v>76</v>
      </c>
    </row>
    <row r="21" spans="2:10" ht="15" x14ac:dyDescent="0.2">
      <c r="B21" s="108"/>
      <c r="C21" s="108"/>
      <c r="D21" s="108"/>
      <c r="E21" s="108"/>
      <c r="F21" s="108"/>
      <c r="G21" s="108"/>
      <c r="H21" s="108"/>
      <c r="I21" s="94" t="s">
        <v>79</v>
      </c>
      <c r="J21" s="85"/>
    </row>
    <row r="22" spans="2:10" x14ac:dyDescent="0.2">
      <c r="B22" s="85"/>
      <c r="C22" s="85"/>
      <c r="D22" s="85"/>
      <c r="E22" s="85"/>
      <c r="F22" s="85"/>
      <c r="G22" s="85"/>
      <c r="H22" s="85"/>
      <c r="I22" s="85"/>
      <c r="J22" s="85"/>
    </row>
    <row r="23" spans="2:10" ht="15.75" x14ac:dyDescent="0.25">
      <c r="B23" s="125" t="s">
        <v>81</v>
      </c>
      <c r="C23" s="167"/>
      <c r="D23" s="167"/>
      <c r="E23" s="167"/>
      <c r="F23" s="167"/>
      <c r="G23" s="167"/>
      <c r="H23" s="167"/>
      <c r="I23" s="167"/>
      <c r="J23" s="167"/>
    </row>
    <row r="24" spans="2:10" ht="15.75" customHeight="1" x14ac:dyDescent="0.2">
      <c r="B24" s="160" t="s">
        <v>78</v>
      </c>
      <c r="C24" s="124"/>
      <c r="D24" s="124"/>
      <c r="E24" s="124"/>
      <c r="F24" s="124"/>
      <c r="G24" s="124"/>
      <c r="H24" s="124"/>
      <c r="I24" s="124"/>
      <c r="J24" s="124"/>
    </row>
    <row r="25" spans="2:10" ht="15.75" hidden="1" customHeight="1" x14ac:dyDescent="0.2">
      <c r="B25" s="85"/>
      <c r="C25" s="85"/>
      <c r="D25" s="85"/>
      <c r="E25" s="85"/>
      <c r="F25" s="85"/>
      <c r="G25" s="85"/>
      <c r="H25" s="85"/>
      <c r="I25" s="85"/>
      <c r="J25" s="85"/>
    </row>
    <row r="26" spans="2:10" ht="52.5" customHeight="1" x14ac:dyDescent="0.25">
      <c r="B26" s="161" t="s">
        <v>10</v>
      </c>
      <c r="C26" s="162" t="s">
        <v>84</v>
      </c>
      <c r="D26" s="163"/>
      <c r="E26" s="97" t="s">
        <v>72</v>
      </c>
      <c r="F26" s="95" t="s">
        <v>69</v>
      </c>
      <c r="G26" s="97" t="s">
        <v>70</v>
      </c>
      <c r="H26" s="164" t="s">
        <v>71</v>
      </c>
      <c r="I26" s="164"/>
      <c r="J26" s="164"/>
    </row>
    <row r="27" spans="2:10" x14ac:dyDescent="0.2">
      <c r="B27" s="161"/>
      <c r="C27" s="168" t="s">
        <v>48</v>
      </c>
      <c r="D27" s="169"/>
      <c r="E27" s="111" t="s">
        <v>48</v>
      </c>
      <c r="F27" s="112" t="s">
        <v>48</v>
      </c>
      <c r="G27" s="112" t="s">
        <v>48</v>
      </c>
      <c r="H27" s="112" t="s">
        <v>48</v>
      </c>
      <c r="I27" s="113" t="s">
        <v>74</v>
      </c>
      <c r="J27" s="113" t="s">
        <v>77</v>
      </c>
    </row>
    <row r="28" spans="2:10" ht="20.100000000000001" customHeight="1" x14ac:dyDescent="0.2">
      <c r="B28" s="99" t="s">
        <v>18</v>
      </c>
      <c r="C28" s="114">
        <v>0.86099999999999999</v>
      </c>
      <c r="D28" s="99" t="s">
        <v>68</v>
      </c>
      <c r="E28" s="89"/>
      <c r="F28" s="89"/>
      <c r="G28" s="89"/>
      <c r="H28" s="89"/>
      <c r="I28" s="89"/>
      <c r="J28" s="89"/>
    </row>
    <row r="29" spans="2:10" ht="20.100000000000001" customHeight="1" x14ac:dyDescent="0.2">
      <c r="B29" s="99" t="s">
        <v>19</v>
      </c>
      <c r="C29" s="114">
        <v>1.5435000000000001</v>
      </c>
      <c r="D29" s="99" t="s">
        <v>68</v>
      </c>
      <c r="E29" s="89"/>
      <c r="F29" s="89"/>
      <c r="G29" s="89"/>
      <c r="H29" s="89"/>
      <c r="I29" s="89"/>
      <c r="J29" s="89"/>
    </row>
    <row r="30" spans="2:10" ht="20.100000000000001" customHeight="1" x14ac:dyDescent="0.2">
      <c r="B30" s="99" t="s">
        <v>20</v>
      </c>
      <c r="C30" s="114">
        <v>1.2284999999999999</v>
      </c>
      <c r="D30" s="99" t="s">
        <v>68</v>
      </c>
      <c r="E30" s="89"/>
      <c r="F30" s="89"/>
      <c r="G30" s="89"/>
      <c r="H30" s="89"/>
      <c r="I30" s="89"/>
      <c r="J30" s="89"/>
    </row>
    <row r="31" spans="2:10" ht="20.100000000000001" customHeight="1" x14ac:dyDescent="0.2">
      <c r="B31" s="99" t="s">
        <v>21</v>
      </c>
      <c r="C31" s="114">
        <v>1.8480000000000001</v>
      </c>
      <c r="D31" s="99" t="s">
        <v>68</v>
      </c>
      <c r="E31" s="89"/>
      <c r="F31" s="89"/>
      <c r="G31" s="89"/>
      <c r="H31" s="89"/>
      <c r="I31" s="89"/>
      <c r="J31" s="89"/>
    </row>
    <row r="32" spans="2:10" ht="20.100000000000001" customHeight="1" x14ac:dyDescent="0.2">
      <c r="B32" s="99" t="s">
        <v>22</v>
      </c>
      <c r="C32" s="114">
        <v>1.3194999999999999</v>
      </c>
      <c r="D32" s="96" t="s">
        <v>16</v>
      </c>
      <c r="E32" s="89"/>
      <c r="F32" s="89"/>
      <c r="G32" s="89"/>
      <c r="H32" s="89"/>
      <c r="I32" s="89"/>
      <c r="J32" s="89"/>
    </row>
    <row r="33" spans="2:10" ht="20.100000000000001" customHeight="1" x14ac:dyDescent="0.2">
      <c r="B33" s="99" t="s">
        <v>23</v>
      </c>
      <c r="C33" s="114">
        <v>1.5665000000000002</v>
      </c>
      <c r="D33" s="96" t="s">
        <v>16</v>
      </c>
      <c r="E33" s="89"/>
      <c r="F33" s="89"/>
      <c r="G33" s="89"/>
      <c r="H33" s="89"/>
      <c r="I33" s="89"/>
      <c r="J33" s="89"/>
    </row>
    <row r="34" spans="2:10" ht="20.100000000000001" customHeight="1" x14ac:dyDescent="0.2">
      <c r="B34" s="99" t="s">
        <v>24</v>
      </c>
      <c r="C34" s="114">
        <v>1.7680000000000002</v>
      </c>
      <c r="D34" s="96" t="s">
        <v>16</v>
      </c>
      <c r="E34" s="89"/>
      <c r="F34" s="89"/>
      <c r="G34" s="89"/>
      <c r="H34" s="89"/>
      <c r="I34" s="89"/>
      <c r="J34" s="89"/>
    </row>
    <row r="35" spans="2:10" ht="20.100000000000001" customHeight="1" x14ac:dyDescent="0.2">
      <c r="B35" s="99" t="s">
        <v>25</v>
      </c>
      <c r="C35" s="114">
        <v>2.0735000000000001</v>
      </c>
      <c r="D35" s="96" t="s">
        <v>16</v>
      </c>
      <c r="E35" s="89"/>
      <c r="F35" s="89"/>
      <c r="G35" s="89"/>
      <c r="H35" s="89"/>
      <c r="I35" s="89"/>
      <c r="J35" s="89"/>
    </row>
    <row r="36" spans="2:10" ht="20.100000000000001" customHeight="1" x14ac:dyDescent="0.2">
      <c r="B36" s="99" t="s">
        <v>26</v>
      </c>
      <c r="C36" s="114">
        <v>1.04</v>
      </c>
      <c r="D36" s="96" t="s">
        <v>16</v>
      </c>
      <c r="E36" s="89"/>
      <c r="F36" s="89"/>
      <c r="G36" s="89"/>
      <c r="H36" s="89"/>
      <c r="I36" s="89"/>
      <c r="J36" s="89"/>
    </row>
    <row r="37" spans="2:10" ht="20.100000000000001" customHeight="1" x14ac:dyDescent="0.2">
      <c r="B37" s="99" t="s">
        <v>27</v>
      </c>
      <c r="C37" s="114">
        <v>1.1245000000000001</v>
      </c>
      <c r="D37" s="96" t="s">
        <v>16</v>
      </c>
      <c r="E37" s="89"/>
      <c r="F37" s="89"/>
      <c r="G37" s="89"/>
      <c r="H37" s="89"/>
      <c r="I37" s="89"/>
      <c r="J37" s="89"/>
    </row>
    <row r="38" spans="2:10" ht="20.100000000000001" customHeight="1" x14ac:dyDescent="0.2">
      <c r="B38" s="99" t="s">
        <v>28</v>
      </c>
      <c r="C38" s="114">
        <v>1.1895</v>
      </c>
      <c r="D38" s="96" t="s">
        <v>16</v>
      </c>
      <c r="E38" s="89"/>
      <c r="F38" s="89"/>
      <c r="G38" s="89"/>
      <c r="H38" s="89"/>
      <c r="I38" s="89"/>
      <c r="J38" s="89"/>
    </row>
    <row r="39" spans="2:10" ht="20.100000000000001" customHeight="1" x14ac:dyDescent="0.2">
      <c r="B39" s="99" t="s">
        <v>29</v>
      </c>
      <c r="C39" s="114">
        <v>1.22525</v>
      </c>
      <c r="D39" s="96" t="s">
        <v>16</v>
      </c>
      <c r="E39" s="89"/>
      <c r="F39" s="89"/>
      <c r="G39" s="89"/>
      <c r="H39" s="89"/>
      <c r="I39" s="89"/>
      <c r="J39" s="89"/>
    </row>
    <row r="40" spans="2:10" ht="20.100000000000001" customHeight="1" x14ac:dyDescent="0.2">
      <c r="B40" s="99" t="s">
        <v>30</v>
      </c>
      <c r="C40" s="114">
        <v>1.0302500000000001</v>
      </c>
      <c r="D40" s="96" t="s">
        <v>16</v>
      </c>
      <c r="E40" s="89"/>
      <c r="F40" s="89"/>
      <c r="G40" s="89"/>
      <c r="H40" s="89"/>
      <c r="I40" s="89"/>
      <c r="J40" s="89"/>
    </row>
    <row r="41" spans="2:10" ht="20.100000000000001" customHeight="1" x14ac:dyDescent="0.2">
      <c r="B41" s="99" t="s">
        <v>31</v>
      </c>
      <c r="C41" s="114">
        <v>2.0410000000000004</v>
      </c>
      <c r="D41" s="96" t="s">
        <v>16</v>
      </c>
      <c r="E41" s="89"/>
      <c r="F41" s="89"/>
      <c r="G41" s="89"/>
      <c r="H41" s="89"/>
      <c r="I41" s="89"/>
      <c r="J41" s="89"/>
    </row>
    <row r="42" spans="2:10" ht="20.100000000000001" customHeight="1" x14ac:dyDescent="0.2">
      <c r="B42" s="99" t="s">
        <v>32</v>
      </c>
      <c r="C42" s="114">
        <v>1.8395000000000001</v>
      </c>
      <c r="D42" s="96" t="s">
        <v>16</v>
      </c>
      <c r="E42" s="89"/>
      <c r="F42" s="89"/>
      <c r="G42" s="89"/>
      <c r="H42" s="89"/>
      <c r="I42" s="89"/>
      <c r="J42" s="89"/>
    </row>
    <row r="43" spans="2:10" ht="20.100000000000001" customHeight="1" x14ac:dyDescent="0.2">
      <c r="B43" s="99" t="s">
        <v>33</v>
      </c>
      <c r="C43" s="114">
        <v>1.56</v>
      </c>
      <c r="D43" s="96" t="s">
        <v>16</v>
      </c>
      <c r="E43" s="89"/>
      <c r="F43" s="89"/>
      <c r="G43" s="89"/>
      <c r="H43" s="89"/>
      <c r="I43" s="89"/>
      <c r="J43" s="89"/>
    </row>
    <row r="44" spans="2:10" ht="20.100000000000001" customHeight="1" x14ac:dyDescent="0.2">
      <c r="B44" s="99" t="s">
        <v>34</v>
      </c>
      <c r="C44" s="114">
        <v>1.1505000000000001</v>
      </c>
      <c r="D44" s="96" t="s">
        <v>16</v>
      </c>
      <c r="E44" s="89"/>
      <c r="F44" s="89"/>
      <c r="G44" s="89"/>
      <c r="H44" s="89"/>
      <c r="I44" s="89"/>
      <c r="J44" s="89"/>
    </row>
    <row r="45" spans="2:10" ht="20.100000000000001" customHeight="1" x14ac:dyDescent="0.2">
      <c r="B45" s="99" t="s">
        <v>35</v>
      </c>
      <c r="C45" s="114">
        <v>0.83850000000000002</v>
      </c>
      <c r="D45" s="96" t="s">
        <v>16</v>
      </c>
      <c r="E45" s="89"/>
      <c r="F45" s="89"/>
      <c r="G45" s="89"/>
      <c r="H45" s="89"/>
      <c r="I45" s="89"/>
      <c r="J45" s="89"/>
    </row>
    <row r="46" spans="2:10" ht="20.100000000000001" customHeight="1" x14ac:dyDescent="0.2">
      <c r="B46" s="99" t="s">
        <v>36</v>
      </c>
      <c r="C46" s="114">
        <v>0.83599999999999997</v>
      </c>
      <c r="D46" s="99" t="s">
        <v>68</v>
      </c>
      <c r="E46" s="89"/>
      <c r="F46" s="89"/>
      <c r="G46" s="89"/>
      <c r="H46" s="89"/>
      <c r="I46" s="89"/>
      <c r="J46" s="89"/>
    </row>
    <row r="47" spans="2:10" ht="20.100000000000001" customHeight="1" x14ac:dyDescent="0.2">
      <c r="B47" s="99" t="s">
        <v>37</v>
      </c>
      <c r="C47" s="114">
        <v>0.57950000000000002</v>
      </c>
      <c r="D47" s="99" t="s">
        <v>68</v>
      </c>
      <c r="E47" s="89"/>
      <c r="F47" s="89"/>
      <c r="G47" s="89"/>
      <c r="H47" s="89"/>
      <c r="I47" s="89"/>
      <c r="J47" s="89"/>
    </row>
    <row r="48" spans="2:10" ht="20.100000000000001" customHeight="1" x14ac:dyDescent="0.2">
      <c r="B48" s="99" t="s">
        <v>38</v>
      </c>
      <c r="C48" s="114">
        <v>0.95949999999999991</v>
      </c>
      <c r="D48" s="99" t="s">
        <v>68</v>
      </c>
      <c r="E48" s="89"/>
      <c r="F48" s="89"/>
      <c r="G48" s="89"/>
      <c r="H48" s="89"/>
      <c r="I48" s="89"/>
      <c r="J48" s="89"/>
    </row>
  </sheetData>
  <mergeCells count="12">
    <mergeCell ref="C26:D26"/>
    <mergeCell ref="C27:D27"/>
    <mergeCell ref="H26:J26"/>
    <mergeCell ref="B26:B27"/>
    <mergeCell ref="B23:J23"/>
    <mergeCell ref="B24:J24"/>
    <mergeCell ref="B5:B6"/>
    <mergeCell ref="C5:D5"/>
    <mergeCell ref="C6:D6"/>
    <mergeCell ref="H5:J5"/>
    <mergeCell ref="B2:J2"/>
    <mergeCell ref="B3:J3"/>
  </mergeCells>
  <pageMargins left="0.7" right="0.7" top="0.75" bottom="0.75" header="0.3" footer="0.3"/>
  <pageSetup fitToHeight="2" orientation="landscape" r:id="rId1"/>
  <rowBreaks count="1" manualBreakCount="1">
    <brk id="22"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Brentwood</vt:lpstr>
      <vt:lpstr>Pleasanton</vt:lpstr>
      <vt:lpstr>BWD Budget</vt:lpstr>
      <vt:lpstr>PLSTN Budget</vt:lpstr>
      <vt:lpstr>Brentwood!Print_Area</vt:lpstr>
      <vt:lpstr>'BWD Budget'!Print_Area</vt:lpstr>
      <vt:lpstr>Pleasanton!Print_Area</vt:lpstr>
      <vt:lpstr>'PLSTN Budget'!Print_Area</vt:lpstr>
      <vt:lpstr>Brentwood!Print_Titles</vt:lpstr>
      <vt:lpstr>Pleasanton!Print_Titles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dc:creator>
  <cp:lastModifiedBy>Janet</cp:lastModifiedBy>
  <cp:lastPrinted>2013-07-18T03:55:03Z</cp:lastPrinted>
  <dcterms:created xsi:type="dcterms:W3CDTF">2013-07-09T02:15:05Z</dcterms:created>
  <dcterms:modified xsi:type="dcterms:W3CDTF">2013-08-07T00:46:50Z</dcterms:modified>
</cp:coreProperties>
</file>